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21-06-06 - PM PA - COLETA DE RESÍDUOS\01 - PROJETO\02-PROJETO DWG\ORÇAMENTO\R05\"/>
    </mc:Choice>
  </mc:AlternateContent>
  <xr:revisionPtr revIDLastSave="0" documentId="13_ncr:1_{E63C0D62-CA73-460A-93AE-8005284728D3}" xr6:coauthVersionLast="36" xr6:coauthVersionMax="36" xr10:uidLastSave="{00000000-0000-0000-0000-000000000000}"/>
  <bookViews>
    <workbookView xWindow="0" yWindow="0" windowWidth="23040" windowHeight="9300" tabRatio="688" activeTab="1" xr2:uid="{00000000-000D-0000-FFFF-FFFF00000000}"/>
  </bookViews>
  <sheets>
    <sheet name="DADOS" sheetId="4" r:id="rId1"/>
    <sheet name="CURVA ABC (1 a 12 meses)" sheetId="23" r:id="rId2"/>
    <sheet name="CURVA ABC (12 a 24 meses" sheetId="24" r:id="rId3"/>
    <sheet name="CURVA ABC (24 a 30 meses)" sheetId="25" r:id="rId4"/>
    <sheet name="CURVA ABC (1 a 30 meses)" sheetId="27" r:id="rId5"/>
    <sheet name="ORÇAMENTO SINTÉTICO" sheetId="21" r:id="rId6"/>
    <sheet name="ORÇAMENTO ANALÍTICO" sheetId="2" r:id="rId7"/>
    <sheet name="MEMORIA DE CALCULO SEM CHI" sheetId="22" r:id="rId8"/>
    <sheet name="COTAÇÕES" sheetId="3" r:id="rId9"/>
  </sheets>
  <definedNames>
    <definedName name="_xlnm.Print_Area" localSheetId="8">COTAÇÕES!$A$1:$H$72</definedName>
    <definedName name="_xlnm.Print_Area" localSheetId="1">'CURVA ABC (1 a 12 meses)'!$A$1:$I$31</definedName>
    <definedName name="_xlnm.Print_Area" localSheetId="4">'CURVA ABC (1 a 30 meses)'!$A$1:$I$31</definedName>
    <definedName name="_xlnm.Print_Area" localSheetId="2">'CURVA ABC (12 a 24 meses'!$A$1:$I$31</definedName>
    <definedName name="_xlnm.Print_Area" localSheetId="3">'CURVA ABC (24 a 30 meses)'!$A$1:$I$31</definedName>
    <definedName name="_xlnm.Print_Area" localSheetId="0">DADOS!$A$1:$D$15</definedName>
    <definedName name="_xlnm.Print_Area" localSheetId="7">'MEMORIA DE CALCULO SEM CHI'!$A$1:$H$652</definedName>
    <definedName name="_xlnm.Print_Area" localSheetId="6">'ORÇAMENTO ANALÍTICO'!$A$1:$L$128</definedName>
    <definedName name="_xlnm.Print_Area" localSheetId="5">'ORÇAMENTO SINTÉTICO'!$A$1:$J$32</definedName>
    <definedName name="_xlnm.Print_Titles" localSheetId="8">COTAÇÕES!$5:$7</definedName>
    <definedName name="_xlnm.Print_Titles" localSheetId="0">DADOS!#REF!</definedName>
    <definedName name="_xlnm.Print_Titles" localSheetId="7">'MEMORIA DE CALCULO SEM CHI'!$5:$7</definedName>
    <definedName name="_xlnm.Print_Titles" localSheetId="6">'ORÇAMENTO ANALÍTICO'!$7:$10</definedName>
  </definedNames>
  <calcPr calcId="191029"/>
</workbook>
</file>

<file path=xl/calcChain.xml><?xml version="1.0" encoding="utf-8"?>
<calcChain xmlns="http://schemas.openxmlformats.org/spreadsheetml/2006/main">
  <c r="L29" i="2" l="1"/>
  <c r="L43" i="2"/>
  <c r="G17" i="25"/>
  <c r="J17" i="21"/>
  <c r="J26" i="21" s="1"/>
  <c r="J12" i="21"/>
  <c r="F12" i="21"/>
  <c r="H12" i="21"/>
  <c r="J18" i="21"/>
  <c r="J24" i="21"/>
  <c r="I23" i="24" l="1"/>
  <c r="I24" i="24" s="1"/>
  <c r="I29" i="2"/>
  <c r="D31" i="27" l="1"/>
  <c r="D30" i="27"/>
  <c r="I5" i="27"/>
  <c r="H4" i="27"/>
  <c r="C4" i="27"/>
  <c r="A8" i="27" s="1"/>
  <c r="I1" i="27"/>
  <c r="D31" i="25"/>
  <c r="D30" i="25"/>
  <c r="A8" i="25"/>
  <c r="I5" i="25"/>
  <c r="H4" i="25"/>
  <c r="C4" i="25"/>
  <c r="I1" i="25"/>
  <c r="D31" i="24"/>
  <c r="D30" i="24"/>
  <c r="I5" i="24"/>
  <c r="H4" i="24"/>
  <c r="C4" i="24"/>
  <c r="A8" i="24" s="1"/>
  <c r="I1" i="24"/>
  <c r="C4" i="4" l="1"/>
  <c r="I2" i="27" s="1"/>
  <c r="L71" i="2"/>
  <c r="L70" i="2"/>
  <c r="L69" i="2"/>
  <c r="L68" i="2"/>
  <c r="L67" i="2"/>
  <c r="L66" i="2"/>
  <c r="K112" i="2"/>
  <c r="K100" i="2"/>
  <c r="K88" i="2"/>
  <c r="K76" i="2"/>
  <c r="K22" i="2"/>
  <c r="J115" i="2"/>
  <c r="J114" i="2"/>
  <c r="J113" i="2"/>
  <c r="K113" i="2" s="1"/>
  <c r="J112" i="2"/>
  <c r="J111" i="2"/>
  <c r="K111" i="2" s="1"/>
  <c r="J110" i="2"/>
  <c r="K110" i="2" s="1"/>
  <c r="L110" i="2" s="1"/>
  <c r="J109" i="2"/>
  <c r="K109" i="2" s="1"/>
  <c r="J108" i="2"/>
  <c r="K108" i="2" s="1"/>
  <c r="J107" i="2"/>
  <c r="J106" i="2"/>
  <c r="K106" i="2" s="1"/>
  <c r="J105" i="2"/>
  <c r="J104" i="2"/>
  <c r="K104" i="2" s="1"/>
  <c r="L104" i="2" s="1"/>
  <c r="J103" i="2"/>
  <c r="J102" i="2"/>
  <c r="J101" i="2"/>
  <c r="K101" i="2" s="1"/>
  <c r="J100" i="2"/>
  <c r="J99" i="2"/>
  <c r="K99" i="2" s="1"/>
  <c r="J98" i="2"/>
  <c r="K98" i="2" s="1"/>
  <c r="L98" i="2" s="1"/>
  <c r="J97" i="2"/>
  <c r="K97" i="2" s="1"/>
  <c r="J96" i="2"/>
  <c r="K96" i="2" s="1"/>
  <c r="J95" i="2"/>
  <c r="K95" i="2" s="1"/>
  <c r="L95" i="2" s="1"/>
  <c r="J94" i="2"/>
  <c r="K94" i="2" s="1"/>
  <c r="J93" i="2"/>
  <c r="J92" i="2"/>
  <c r="K92" i="2" s="1"/>
  <c r="L92" i="2" s="1"/>
  <c r="J91" i="2"/>
  <c r="J90" i="2"/>
  <c r="J89" i="2"/>
  <c r="K89" i="2" s="1"/>
  <c r="J88" i="2"/>
  <c r="J87" i="2"/>
  <c r="K87" i="2" s="1"/>
  <c r="J86" i="2"/>
  <c r="K86" i="2" s="1"/>
  <c r="L86" i="2" s="1"/>
  <c r="J85" i="2"/>
  <c r="K85" i="2" s="1"/>
  <c r="J84" i="2"/>
  <c r="K84" i="2" s="1"/>
  <c r="J83" i="2"/>
  <c r="K83" i="2" s="1"/>
  <c r="L83" i="2" s="1"/>
  <c r="J82" i="2"/>
  <c r="K82" i="2" s="1"/>
  <c r="J81" i="2"/>
  <c r="J80" i="2"/>
  <c r="K80" i="2" s="1"/>
  <c r="L80" i="2" s="1"/>
  <c r="J79" i="2"/>
  <c r="J78" i="2"/>
  <c r="J77" i="2"/>
  <c r="K77" i="2" s="1"/>
  <c r="J76" i="2"/>
  <c r="J75" i="2"/>
  <c r="K75" i="2" s="1"/>
  <c r="J74" i="2"/>
  <c r="K74" i="2" s="1"/>
  <c r="L74" i="2" s="1"/>
  <c r="J73" i="2"/>
  <c r="K73" i="2" s="1"/>
  <c r="J72" i="2"/>
  <c r="K72" i="2" s="1"/>
  <c r="J65" i="2"/>
  <c r="J64" i="2"/>
  <c r="K64" i="2" s="1"/>
  <c r="J63" i="2"/>
  <c r="J62" i="2"/>
  <c r="K62" i="2" s="1"/>
  <c r="L62" i="2" s="1"/>
  <c r="J61" i="2"/>
  <c r="K61" i="2" s="1"/>
  <c r="J60" i="2"/>
  <c r="J59" i="2"/>
  <c r="K59" i="2" s="1"/>
  <c r="L59" i="2" s="1"/>
  <c r="J58" i="2"/>
  <c r="K58" i="2" s="1"/>
  <c r="J57" i="2"/>
  <c r="J56" i="2"/>
  <c r="K56" i="2" s="1"/>
  <c r="L56" i="2" s="1"/>
  <c r="J55" i="2"/>
  <c r="J54" i="2"/>
  <c r="J53" i="2"/>
  <c r="J52" i="2"/>
  <c r="K52" i="2" s="1"/>
  <c r="J51" i="2"/>
  <c r="J50" i="2"/>
  <c r="K50" i="2" s="1"/>
  <c r="L50" i="2" s="1"/>
  <c r="J49" i="2"/>
  <c r="K49" i="2" s="1"/>
  <c r="J48" i="2"/>
  <c r="J47" i="2"/>
  <c r="K47" i="2" s="1"/>
  <c r="L47" i="2" s="1"/>
  <c r="J46" i="2"/>
  <c r="J45" i="2"/>
  <c r="J44" i="2"/>
  <c r="K44" i="2" s="1"/>
  <c r="L44" i="2" s="1"/>
  <c r="J43" i="2"/>
  <c r="J42" i="2"/>
  <c r="J41" i="2"/>
  <c r="J40" i="2"/>
  <c r="J39" i="2"/>
  <c r="J38" i="2"/>
  <c r="J37" i="2"/>
  <c r="J36" i="2"/>
  <c r="J35" i="2"/>
  <c r="K35" i="2" s="1"/>
  <c r="J34" i="2"/>
  <c r="K34" i="2" s="1"/>
  <c r="L34" i="2" s="1"/>
  <c r="J33" i="2"/>
  <c r="K33" i="2" s="1"/>
  <c r="J32" i="2"/>
  <c r="J31" i="2"/>
  <c r="K31" i="2" s="1"/>
  <c r="J30" i="2"/>
  <c r="J29" i="2"/>
  <c r="J119" i="2" s="1"/>
  <c r="J28" i="2"/>
  <c r="J27" i="2"/>
  <c r="J26" i="2"/>
  <c r="J25" i="2"/>
  <c r="J24" i="2"/>
  <c r="K24" i="2" s="1"/>
  <c r="L24" i="2" s="1"/>
  <c r="J23" i="2"/>
  <c r="K23" i="2" s="1"/>
  <c r="J22" i="2"/>
  <c r="J21" i="2"/>
  <c r="K21" i="2" s="1"/>
  <c r="L21" i="2" s="1"/>
  <c r="J20" i="2"/>
  <c r="K20" i="2" s="1"/>
  <c r="J19" i="2"/>
  <c r="J18" i="2"/>
  <c r="K18" i="2" s="1"/>
  <c r="L18" i="2" s="1"/>
  <c r="J17" i="2"/>
  <c r="J16" i="2"/>
  <c r="J15" i="2"/>
  <c r="J14" i="2"/>
  <c r="J13" i="2"/>
  <c r="J12" i="2"/>
  <c r="K12" i="2" s="1"/>
  <c r="L12" i="2" s="1"/>
  <c r="J11" i="2"/>
  <c r="K11" i="2" s="1"/>
  <c r="L22" i="2" l="1"/>
  <c r="L58" i="2"/>
  <c r="L76" i="2"/>
  <c r="L88" i="2"/>
  <c r="L100" i="2"/>
  <c r="L112" i="2"/>
  <c r="K46" i="2"/>
  <c r="L46" i="2" s="1"/>
  <c r="L19" i="2"/>
  <c r="L13" i="2"/>
  <c r="L51" i="2"/>
  <c r="L63" i="2"/>
  <c r="L31" i="2"/>
  <c r="K36" i="2"/>
  <c r="L36" i="2" s="1"/>
  <c r="K48" i="2"/>
  <c r="L48" i="2" s="1"/>
  <c r="K60" i="2"/>
  <c r="L60" i="2" s="1"/>
  <c r="K78" i="2"/>
  <c r="L78" i="2" s="1"/>
  <c r="K90" i="2"/>
  <c r="L90" i="2" s="1"/>
  <c r="K102" i="2"/>
  <c r="L102" i="2" s="1"/>
  <c r="K114" i="2"/>
  <c r="L114" i="2" s="1"/>
  <c r="L20" i="2"/>
  <c r="L33" i="2"/>
  <c r="L82" i="2"/>
  <c r="L94" i="2"/>
  <c r="L106" i="2"/>
  <c r="K25" i="2"/>
  <c r="L25" i="2" s="1"/>
  <c r="K91" i="2"/>
  <c r="L91" i="2" s="1"/>
  <c r="K115" i="2"/>
  <c r="L115" i="2" s="1"/>
  <c r="K14" i="2"/>
  <c r="L14" i="2" s="1"/>
  <c r="K26" i="2"/>
  <c r="L26" i="2" s="1"/>
  <c r="K38" i="2"/>
  <c r="L38" i="2" s="1"/>
  <c r="L35" i="2"/>
  <c r="L72" i="2"/>
  <c r="L84" i="2"/>
  <c r="L96" i="2"/>
  <c r="L108" i="2"/>
  <c r="K37" i="2"/>
  <c r="L37" i="2" s="1"/>
  <c r="K79" i="2"/>
  <c r="L79" i="2" s="1"/>
  <c r="K103" i="2"/>
  <c r="L103" i="2" s="1"/>
  <c r="K15" i="2"/>
  <c r="L15" i="2" s="1"/>
  <c r="K27" i="2"/>
  <c r="L27" i="2" s="1"/>
  <c r="K39" i="2"/>
  <c r="L39" i="2" s="1"/>
  <c r="K51" i="2"/>
  <c r="K63" i="2"/>
  <c r="K81" i="2"/>
  <c r="L81" i="2" s="1"/>
  <c r="K93" i="2"/>
  <c r="L93" i="2" s="1"/>
  <c r="K105" i="2"/>
  <c r="L105" i="2" s="1"/>
  <c r="L11" i="2"/>
  <c r="L23" i="2"/>
  <c r="L49" i="2"/>
  <c r="L61" i="2"/>
  <c r="L73" i="2"/>
  <c r="L85" i="2"/>
  <c r="L97" i="2"/>
  <c r="L109" i="2"/>
  <c r="K13" i="2"/>
  <c r="K16" i="2"/>
  <c r="L16" i="2" s="1"/>
  <c r="K40" i="2"/>
  <c r="L40" i="2" s="1"/>
  <c r="K17" i="2"/>
  <c r="L17" i="2" s="1"/>
  <c r="K29" i="2"/>
  <c r="K41" i="2"/>
  <c r="L41" i="2" s="1"/>
  <c r="K53" i="2"/>
  <c r="L53" i="2" s="1"/>
  <c r="K65" i="2"/>
  <c r="L65" i="2" s="1"/>
  <c r="K107" i="2"/>
  <c r="L75" i="2"/>
  <c r="L87" i="2"/>
  <c r="L99" i="2"/>
  <c r="L111" i="2"/>
  <c r="K30" i="2"/>
  <c r="L30" i="2" s="1"/>
  <c r="K42" i="2"/>
  <c r="L42" i="2" s="1"/>
  <c r="K54" i="2"/>
  <c r="L54" i="2" s="1"/>
  <c r="L52" i="2"/>
  <c r="L64" i="2"/>
  <c r="K19" i="2"/>
  <c r="K43" i="2"/>
  <c r="K55" i="2"/>
  <c r="L55" i="2" s="1"/>
  <c r="L77" i="2"/>
  <c r="L89" i="2"/>
  <c r="L101" i="2"/>
  <c r="L113" i="2"/>
  <c r="K28" i="2"/>
  <c r="L28" i="2" s="1"/>
  <c r="K32" i="2"/>
  <c r="L32" i="2" s="1"/>
  <c r="K45" i="2"/>
  <c r="L45" i="2" s="1"/>
  <c r="K57" i="2"/>
  <c r="L57" i="2" s="1"/>
  <c r="I2" i="24"/>
  <c r="I2" i="25"/>
  <c r="G11" i="21"/>
  <c r="G12" i="21"/>
  <c r="G13" i="21"/>
  <c r="G14" i="21"/>
  <c r="G15" i="21"/>
  <c r="G16" i="21"/>
  <c r="G17" i="21"/>
  <c r="G20" i="27" s="1"/>
  <c r="G18" i="21"/>
  <c r="F18" i="21" s="1"/>
  <c r="F24" i="27" s="1"/>
  <c r="G19" i="21"/>
  <c r="G20" i="21"/>
  <c r="G21" i="21"/>
  <c r="G22" i="21"/>
  <c r="G23" i="21"/>
  <c r="G24" i="21"/>
  <c r="L119" i="2" l="1"/>
  <c r="K119" i="2"/>
  <c r="G26" i="21"/>
  <c r="L107" i="2"/>
  <c r="G17" i="24"/>
  <c r="F15" i="21"/>
  <c r="G21" i="25"/>
  <c r="G21" i="24"/>
  <c r="F24" i="21"/>
  <c r="I24" i="21" s="1"/>
  <c r="G20" i="24"/>
  <c r="G20" i="25"/>
  <c r="F22" i="21"/>
  <c r="I22" i="21" s="1"/>
  <c r="G22" i="24"/>
  <c r="G22" i="25"/>
  <c r="F19" i="21"/>
  <c r="G13" i="25"/>
  <c r="G13" i="24"/>
  <c r="F14" i="21"/>
  <c r="G19" i="25"/>
  <c r="G19" i="24"/>
  <c r="F23" i="21"/>
  <c r="G18" i="24"/>
  <c r="G18" i="25"/>
  <c r="F11" i="21"/>
  <c r="G15" i="25"/>
  <c r="G15" i="24"/>
  <c r="F21" i="21"/>
  <c r="G16" i="25"/>
  <c r="G16" i="24"/>
  <c r="F16" i="21"/>
  <c r="I16" i="21" s="1"/>
  <c r="G14" i="24"/>
  <c r="G14" i="25"/>
  <c r="F13" i="21"/>
  <c r="G11" i="24"/>
  <c r="G11" i="25"/>
  <c r="F20" i="21"/>
  <c r="G12" i="25"/>
  <c r="G12" i="24"/>
  <c r="F17" i="21"/>
  <c r="F20" i="27" s="1"/>
  <c r="I19" i="21"/>
  <c r="G24" i="27"/>
  <c r="I21" i="21"/>
  <c r="H14" i="21"/>
  <c r="I14" i="21"/>
  <c r="F17" i="27" l="1"/>
  <c r="F17" i="24"/>
  <c r="F17" i="25"/>
  <c r="I20" i="21"/>
  <c r="F12" i="24"/>
  <c r="F12" i="25"/>
  <c r="F12" i="27"/>
  <c r="F18" i="24"/>
  <c r="F18" i="25"/>
  <c r="F18" i="27"/>
  <c r="F21" i="27"/>
  <c r="F20" i="24"/>
  <c r="F20" i="25"/>
  <c r="F15" i="25"/>
  <c r="F15" i="27"/>
  <c r="F15" i="24"/>
  <c r="G26" i="25"/>
  <c r="H11" i="25" s="1"/>
  <c r="I11" i="25" s="1"/>
  <c r="G26" i="24"/>
  <c r="H11" i="24" s="1"/>
  <c r="I11" i="24" s="1"/>
  <c r="F11" i="25"/>
  <c r="F11" i="27"/>
  <c r="F11" i="24"/>
  <c r="H13" i="21"/>
  <c r="F21" i="25"/>
  <c r="F21" i="24"/>
  <c r="F22" i="27"/>
  <c r="I13" i="21"/>
  <c r="I23" i="21"/>
  <c r="F23" i="27"/>
  <c r="F22" i="24"/>
  <c r="F22" i="25"/>
  <c r="F19" i="24"/>
  <c r="F19" i="27"/>
  <c r="F19" i="25"/>
  <c r="H24" i="21"/>
  <c r="H22" i="21"/>
  <c r="J22" i="21" s="1"/>
  <c r="G23" i="27" s="1"/>
  <c r="H23" i="21"/>
  <c r="F14" i="27"/>
  <c r="F14" i="25"/>
  <c r="F14" i="24"/>
  <c r="H20" i="21"/>
  <c r="H16" i="21"/>
  <c r="J16" i="21" s="1"/>
  <c r="G14" i="27" s="1"/>
  <c r="H21" i="21"/>
  <c r="J21" i="21" s="1"/>
  <c r="G16" i="27" s="1"/>
  <c r="F16" i="24"/>
  <c r="F16" i="25"/>
  <c r="F16" i="27"/>
  <c r="H19" i="21"/>
  <c r="J19" i="21" s="1"/>
  <c r="G13" i="27" s="1"/>
  <c r="F13" i="24"/>
  <c r="F13" i="27"/>
  <c r="F13" i="25"/>
  <c r="I12" i="21"/>
  <c r="J14" i="21"/>
  <c r="G19" i="27" s="1"/>
  <c r="G21" i="27"/>
  <c r="H15" i="21"/>
  <c r="I15" i="21"/>
  <c r="G17" i="23"/>
  <c r="G12" i="23"/>
  <c r="G13" i="23"/>
  <c r="G19" i="23"/>
  <c r="G15" i="23"/>
  <c r="G23" i="23"/>
  <c r="H19" i="24" l="1"/>
  <c r="H14" i="24"/>
  <c r="H16" i="24"/>
  <c r="H22" i="24"/>
  <c r="H12" i="24"/>
  <c r="I12" i="24" s="1"/>
  <c r="H17" i="24"/>
  <c r="H15" i="24"/>
  <c r="H20" i="24"/>
  <c r="H18" i="24"/>
  <c r="G17" i="27"/>
  <c r="H21" i="24"/>
  <c r="H13" i="25"/>
  <c r="H21" i="25"/>
  <c r="J13" i="21"/>
  <c r="G11" i="27" s="1"/>
  <c r="H19" i="25"/>
  <c r="H14" i="25"/>
  <c r="H20" i="25"/>
  <c r="J23" i="21"/>
  <c r="G18" i="27" s="1"/>
  <c r="H18" i="25"/>
  <c r="H17" i="25"/>
  <c r="H22" i="25"/>
  <c r="J20" i="21"/>
  <c r="G12" i="27" s="1"/>
  <c r="H16" i="25"/>
  <c r="H13" i="24"/>
  <c r="H23" i="24"/>
  <c r="H24" i="24"/>
  <c r="H12" i="25"/>
  <c r="I12" i="25" s="1"/>
  <c r="H23" i="25"/>
  <c r="H24" i="25"/>
  <c r="H15" i="25"/>
  <c r="J15" i="21"/>
  <c r="G22" i="27" s="1"/>
  <c r="G24" i="23"/>
  <c r="G20" i="23"/>
  <c r="G18" i="23"/>
  <c r="G11" i="23"/>
  <c r="G22" i="23"/>
  <c r="G21" i="23"/>
  <c r="G16" i="23"/>
  <c r="G14" i="23"/>
  <c r="F14" i="23"/>
  <c r="I13" i="25" l="1"/>
  <c r="I14" i="25" s="1"/>
  <c r="I15" i="25" s="1"/>
  <c r="I16" i="25" s="1"/>
  <c r="I17" i="25" s="1"/>
  <c r="I18" i="25" s="1"/>
  <c r="I19" i="25" s="1"/>
  <c r="I20" i="25" s="1"/>
  <c r="I21" i="25" s="1"/>
  <c r="I22" i="25" s="1"/>
  <c r="I23" i="25" s="1"/>
  <c r="I24" i="25" s="1"/>
  <c r="I13" i="24"/>
  <c r="I14" i="24" s="1"/>
  <c r="I15" i="24" s="1"/>
  <c r="I16" i="24" s="1"/>
  <c r="I17" i="24" s="1"/>
  <c r="I18" i="24" s="1"/>
  <c r="I19" i="24" s="1"/>
  <c r="I20" i="24" s="1"/>
  <c r="I21" i="24" s="1"/>
  <c r="I22" i="24" s="1"/>
  <c r="H11" i="21"/>
  <c r="I11" i="21"/>
  <c r="G26" i="23"/>
  <c r="H13" i="23" s="1"/>
  <c r="J11" i="21" l="1"/>
  <c r="G15" i="27" s="1"/>
  <c r="H23" i="23"/>
  <c r="H12" i="23"/>
  <c r="H16" i="23"/>
  <c r="H17" i="23"/>
  <c r="H21" i="23"/>
  <c r="H20" i="23"/>
  <c r="H24" i="23"/>
  <c r="H15" i="23"/>
  <c r="H19" i="23"/>
  <c r="H22" i="23"/>
  <c r="H18" i="23"/>
  <c r="H14" i="23"/>
  <c r="F11" i="23"/>
  <c r="G26" i="27" l="1"/>
  <c r="F21" i="23"/>
  <c r="F13" i="23"/>
  <c r="C31" i="22"/>
  <c r="C610" i="22"/>
  <c r="C103" i="22"/>
  <c r="C97" i="22"/>
  <c r="C91" i="22"/>
  <c r="C85" i="22"/>
  <c r="C79" i="22"/>
  <c r="C73" i="22"/>
  <c r="C67" i="22"/>
  <c r="C61" i="22"/>
  <c r="C55" i="22"/>
  <c r="C49" i="22"/>
  <c r="C43" i="22"/>
  <c r="C37" i="22"/>
  <c r="C25" i="22"/>
  <c r="C19" i="22"/>
  <c r="C13" i="22"/>
  <c r="C612" i="22"/>
  <c r="C493" i="22"/>
  <c r="C591" i="22"/>
  <c r="C566" i="22"/>
  <c r="C470" i="22"/>
  <c r="C463" i="22"/>
  <c r="C477" i="22"/>
  <c r="C456" i="22"/>
  <c r="C520" i="22"/>
  <c r="C441" i="22"/>
  <c r="C418" i="22"/>
  <c r="C410" i="22"/>
  <c r="C412" i="22" s="1"/>
  <c r="C403" i="22"/>
  <c r="C379" i="22"/>
  <c r="C351" i="22"/>
  <c r="C327" i="22"/>
  <c r="H19" i="27" l="1"/>
  <c r="H20" i="27"/>
  <c r="H24" i="27"/>
  <c r="H14" i="27"/>
  <c r="H13" i="27"/>
  <c r="H21" i="27"/>
  <c r="H18" i="27"/>
  <c r="H23" i="27"/>
  <c r="H11" i="27"/>
  <c r="I11" i="27" s="1"/>
  <c r="H17" i="27"/>
  <c r="H16" i="27"/>
  <c r="H22" i="27"/>
  <c r="H12" i="27"/>
  <c r="H15" i="27"/>
  <c r="C335" i="22"/>
  <c r="C312" i="22"/>
  <c r="C282" i="22"/>
  <c r="C304" i="22"/>
  <c r="C290" i="22"/>
  <c r="C221" i="22"/>
  <c r="C223" i="22" s="1"/>
  <c r="C340" i="22"/>
  <c r="I12" i="27" l="1"/>
  <c r="I13" i="27" s="1"/>
  <c r="I14" i="27" s="1"/>
  <c r="I15" i="27" s="1"/>
  <c r="I16" i="27" s="1"/>
  <c r="I17" i="27" s="1"/>
  <c r="I18" i="27" s="1"/>
  <c r="I19" i="27" s="1"/>
  <c r="I20" i="27" s="1"/>
  <c r="I21" i="27" s="1"/>
  <c r="I22" i="27" s="1"/>
  <c r="I23" i="27" s="1"/>
  <c r="I24" i="27" s="1"/>
  <c r="H11" i="23"/>
  <c r="I11" i="23" s="1"/>
  <c r="I12" i="23" s="1"/>
  <c r="I13" i="23" s="1"/>
  <c r="I14" i="23" s="1"/>
  <c r="I15" i="23" s="1"/>
  <c r="I16" i="23" s="1"/>
  <c r="I17" i="23" s="1"/>
  <c r="I18" i="23" s="1"/>
  <c r="D31" i="23"/>
  <c r="D30" i="23"/>
  <c r="I5" i="23"/>
  <c r="H4" i="23"/>
  <c r="C4" i="23"/>
  <c r="A8" i="23" s="1"/>
  <c r="I1" i="23"/>
  <c r="I19" i="23" l="1"/>
  <c r="I20" i="23" s="1"/>
  <c r="I21" i="23" s="1"/>
  <c r="I22" i="23" s="1"/>
  <c r="I23" i="23" s="1"/>
  <c r="I24" i="23" s="1"/>
  <c r="C598" i="22"/>
  <c r="D31" i="21" l="1"/>
  <c r="D30" i="21"/>
  <c r="I4" i="21"/>
  <c r="C4" i="21"/>
  <c r="A8" i="21" s="1"/>
  <c r="J1" i="21"/>
  <c r="H63" i="3"/>
  <c r="G12" i="3"/>
  <c r="H12" i="3" s="1"/>
  <c r="H11" i="3"/>
  <c r="G10" i="3"/>
  <c r="H10" i="3" s="1"/>
  <c r="H8" i="3" s="1"/>
  <c r="F16" i="23" l="1"/>
  <c r="F18" i="23"/>
  <c r="C362" i="22"/>
  <c r="H30" i="3"/>
  <c r="H29" i="3"/>
  <c r="H28" i="3"/>
  <c r="H26" i="3" s="1"/>
  <c r="H36" i="3"/>
  <c r="H35" i="3"/>
  <c r="H34" i="3"/>
  <c r="C448" i="22"/>
  <c r="C652" i="22"/>
  <c r="C651" i="22"/>
  <c r="C636" i="22"/>
  <c r="C630" i="22"/>
  <c r="C624" i="22"/>
  <c r="C618" i="22"/>
  <c r="C600" i="22"/>
  <c r="C559" i="22"/>
  <c r="C575" i="22"/>
  <c r="C584" i="22"/>
  <c r="C552" i="22"/>
  <c r="C535" i="22"/>
  <c r="C544" i="22"/>
  <c r="C528" i="22"/>
  <c r="C511" i="22"/>
  <c r="C484" i="22"/>
  <c r="C502" i="22"/>
  <c r="C430" i="22"/>
  <c r="C434" i="22" s="1"/>
  <c r="C424" i="22"/>
  <c r="C397" i="22"/>
  <c r="C391" i="22"/>
  <c r="C385" i="22"/>
  <c r="C373" i="22"/>
  <c r="C344" i="22"/>
  <c r="C320" i="22"/>
  <c r="C296" i="22"/>
  <c r="C270" i="22"/>
  <c r="C273" i="22" s="1"/>
  <c r="C263" i="22"/>
  <c r="C267" i="22" s="1"/>
  <c r="C257" i="22"/>
  <c r="C251" i="22"/>
  <c r="C245" i="22"/>
  <c r="C237" i="22"/>
  <c r="C239" i="22" s="1"/>
  <c r="C229" i="22"/>
  <c r="C231" i="22" s="1"/>
  <c r="C212" i="22"/>
  <c r="C214" i="22" s="1"/>
  <c r="C206" i="22"/>
  <c r="C200" i="22"/>
  <c r="C192" i="22"/>
  <c r="C194" i="22" s="1"/>
  <c r="C186" i="22"/>
  <c r="C180" i="22"/>
  <c r="C172" i="22"/>
  <c r="C174" i="22" s="1"/>
  <c r="C166" i="22"/>
  <c r="C160" i="22"/>
  <c r="C152" i="22"/>
  <c r="C154" i="22" s="1"/>
  <c r="C146" i="22"/>
  <c r="C140" i="22"/>
  <c r="C132" i="22"/>
  <c r="C134" i="22" s="1"/>
  <c r="C126" i="22"/>
  <c r="C120" i="22"/>
  <c r="C114" i="22"/>
  <c r="C4" i="22"/>
  <c r="A6" i="22" s="1"/>
  <c r="H1" i="22"/>
  <c r="I26" i="21" l="1"/>
  <c r="F19" i="23"/>
  <c r="F15" i="23"/>
  <c r="F20" i="23"/>
  <c r="F12" i="23"/>
  <c r="F24" i="23"/>
  <c r="F17" i="23"/>
  <c r="F22" i="23"/>
  <c r="F23" i="23"/>
  <c r="C274" i="22"/>
  <c r="H26" i="21" l="1"/>
  <c r="H64" i="3" l="1"/>
  <c r="H62" i="3"/>
  <c r="H60" i="3" s="1"/>
  <c r="F41" i="3"/>
  <c r="H41" i="3" s="1"/>
  <c r="F40" i="3"/>
  <c r="H40" i="3" s="1"/>
  <c r="H58" i="3"/>
  <c r="H56" i="3" s="1"/>
  <c r="H54" i="3"/>
  <c r="H50" i="3" s="1"/>
  <c r="H53" i="3"/>
  <c r="H52" i="3"/>
  <c r="H48" i="3"/>
  <c r="H47" i="3"/>
  <c r="H46" i="3"/>
  <c r="H44" i="3" s="1"/>
  <c r="H42" i="3"/>
  <c r="H38" i="3" l="1"/>
  <c r="H32" i="3"/>
  <c r="H24" i="3"/>
  <c r="H23" i="3"/>
  <c r="H22" i="3"/>
  <c r="H18" i="3"/>
  <c r="H20" i="3" l="1"/>
  <c r="H17" i="3" l="1"/>
  <c r="H16" i="3"/>
  <c r="H14" i="3" s="1"/>
  <c r="C72" i="3" l="1"/>
  <c r="D128" i="2"/>
  <c r="I2" i="23" l="1"/>
  <c r="H2" i="22" l="1"/>
  <c r="J2" i="21"/>
  <c r="H2" i="3"/>
  <c r="C71" i="3" l="1"/>
  <c r="D127" i="2"/>
  <c r="L1" i="2"/>
  <c r="H1" i="3"/>
  <c r="C4" i="3"/>
  <c r="A6" i="3" s="1"/>
  <c r="K4" i="2"/>
  <c r="L5" i="2"/>
  <c r="D4" i="2"/>
  <c r="A8" i="2" s="1"/>
  <c r="L2" i="2" l="1"/>
</calcChain>
</file>

<file path=xl/sharedStrings.xml><?xml version="1.0" encoding="utf-8"?>
<sst xmlns="http://schemas.openxmlformats.org/spreadsheetml/2006/main" count="1846" uniqueCount="596">
  <si>
    <t>Total</t>
  </si>
  <si>
    <t>Revisão:</t>
  </si>
  <si>
    <t>Projeto:</t>
  </si>
  <si>
    <t>RESPONSÁVEL TÉCNICO:</t>
  </si>
  <si>
    <t>CONTATO</t>
  </si>
  <si>
    <t>UNIDADE</t>
  </si>
  <si>
    <t>VALOR</t>
  </si>
  <si>
    <t>EMPRESA</t>
  </si>
  <si>
    <t>CNPJ</t>
  </si>
  <si>
    <t>meses</t>
  </si>
  <si>
    <t>TOTAL</t>
  </si>
  <si>
    <t>Cliente:</t>
  </si>
  <si>
    <t>Data:</t>
  </si>
  <si>
    <t>Empresa projetista:</t>
  </si>
  <si>
    <t xml:space="preserve">Projeto: </t>
  </si>
  <si>
    <t>Bancos:</t>
  </si>
  <si>
    <t>BDI 1:</t>
  </si>
  <si>
    <t>BDI 2:</t>
  </si>
  <si>
    <t>Data base:</t>
  </si>
  <si>
    <t xml:space="preserve">FRETE </t>
  </si>
  <si>
    <t>Crea:</t>
  </si>
  <si>
    <t>MG- 187.842/D</t>
  </si>
  <si>
    <t>Eng.ª Civil Flávia Cristina Barbosa</t>
  </si>
  <si>
    <t>Item</t>
  </si>
  <si>
    <t>Código</t>
  </si>
  <si>
    <t>Banco</t>
  </si>
  <si>
    <t>Descrição</t>
  </si>
  <si>
    <t>L</t>
  </si>
  <si>
    <t>DADOS PARA O ORÇAMENTO</t>
  </si>
  <si>
    <t>Engenheiro(a) responsável:</t>
  </si>
  <si>
    <t>Logo de Pouso Alegre</t>
  </si>
  <si>
    <t>LOCAL / LINK</t>
  </si>
  <si>
    <t>MEMORIAL DE CÁLCULO</t>
  </si>
  <si>
    <t>Valor Unit.</t>
  </si>
  <si>
    <t>Quantidade</t>
  </si>
  <si>
    <t>Unidade</t>
  </si>
  <si>
    <t>PLANILHA DE COTAÇÕES</t>
  </si>
  <si>
    <t>u</t>
  </si>
  <si>
    <t>3.2</t>
  </si>
  <si>
    <t>3.3</t>
  </si>
  <si>
    <t>COLETA DE RESÍDUOS SÓLIDOS NO MUNICÍPIO DE POUSO ALEGRE-MG</t>
  </si>
  <si>
    <t>H</t>
  </si>
  <si>
    <t>CHP</t>
  </si>
  <si>
    <t>GASOLINA COMUM</t>
  </si>
  <si>
    <t>COLETA DE RESÍDUOS SÓLIDOS DOMICILIARES E COMERCIAIS EM ÁREA URBANA</t>
  </si>
  <si>
    <t>COLETOR DE RESÍDUOS SÓLIDOS - PERÍODO DIURNO</t>
  </si>
  <si>
    <t>COLETOR DE RESÍDUOS SÓLIDOS - PERÍODO NOTURNO</t>
  </si>
  <si>
    <t>CHI</t>
  </si>
  <si>
    <t>COLETA DE RESÍDUOS SÓLIDOS DOMICILIARES E COMERCIAIS EM ÁREA RURAL</t>
  </si>
  <si>
    <t>COLETA MANUAL DE RESÍDUOS VOLUMOSOS</t>
  </si>
  <si>
    <t>OPERADOR DE ROÇADEIRA COSTAL</t>
  </si>
  <si>
    <t>Total Geral</t>
  </si>
  <si>
    <t>Tempo de prestação de serviços</t>
  </si>
  <si>
    <t>horas</t>
  </si>
  <si>
    <t>LOCAÇÃO DE VEÍCULO PARA MONITORAMENTO DE SERVIÇOS</t>
  </si>
  <si>
    <t>Estimativa de gasto de combustível</t>
  </si>
  <si>
    <t>litros</t>
  </si>
  <si>
    <t>Equipes</t>
  </si>
  <si>
    <t>dias</t>
  </si>
  <si>
    <t>Dias trabalhados por mês</t>
  </si>
  <si>
    <t>Horas produtivas</t>
  </si>
  <si>
    <t>COLETOR DE RESÍDUOS VOLUMOSOS - PERÍODO DIURNO</t>
  </si>
  <si>
    <t>CARRINHO PARA VARRIÇÃO - LUTOCAR 100 L</t>
  </si>
  <si>
    <t>Quantidade de carrinho por equipe de varrição</t>
  </si>
  <si>
    <t>Quantidade reserva</t>
  </si>
  <si>
    <t xml:space="preserve">Quantidade de veículos </t>
  </si>
  <si>
    <t>ROÇADEIRA COSTAL - CHP</t>
  </si>
  <si>
    <t>OPERADOR DE TRATOR</t>
  </si>
  <si>
    <t>3.1</t>
  </si>
  <si>
    <t xml:space="preserve"> 2.1 </t>
  </si>
  <si>
    <t>Próprio</t>
  </si>
  <si>
    <t>MÊS</t>
  </si>
  <si>
    <t>SINAPI</t>
  </si>
  <si>
    <t>MES</t>
  </si>
  <si>
    <t xml:space="preserve"> 2.2 </t>
  </si>
  <si>
    <t>LOCAÇÃO DE VEÍCULO (PICAPE) PARA MONITORAMENTO DE SERVIÇOS</t>
  </si>
  <si>
    <t>U</t>
  </si>
  <si>
    <t xml:space="preserve"> 3.1 </t>
  </si>
  <si>
    <t xml:space="preserve"> 4.1 </t>
  </si>
  <si>
    <t xml:space="preserve"> 4.2 </t>
  </si>
  <si>
    <t xml:space="preserve"> 6.1 </t>
  </si>
  <si>
    <t xml:space="preserve"> 7.1 </t>
  </si>
  <si>
    <t>CARRINHO LUTOCAR PARA VARRIÇÃO - 100L</t>
  </si>
  <si>
    <t xml:space="preserve"> 1 </t>
  </si>
  <si>
    <t xml:space="preserve"> 1.1 </t>
  </si>
  <si>
    <t xml:space="preserve"> 2 </t>
  </si>
  <si>
    <t xml:space="preserve"> 3 </t>
  </si>
  <si>
    <t xml:space="preserve"> 3.2 </t>
  </si>
  <si>
    <t xml:space="preserve"> 3.3 </t>
  </si>
  <si>
    <t xml:space="preserve"> 4 </t>
  </si>
  <si>
    <t xml:space="preserve"> 4.3 </t>
  </si>
  <si>
    <t xml:space="preserve"> 4.4 </t>
  </si>
  <si>
    <t xml:space="preserve"> 5 </t>
  </si>
  <si>
    <t xml:space="preserve"> 5.1 </t>
  </si>
  <si>
    <t xml:space="preserve"> 5.2 </t>
  </si>
  <si>
    <t xml:space="preserve"> 5.3 </t>
  </si>
  <si>
    <t xml:space="preserve"> 6 </t>
  </si>
  <si>
    <t xml:space="preserve"> 7 </t>
  </si>
  <si>
    <t>Valor Unit. com BDI</t>
  </si>
  <si>
    <t xml:space="preserve"> 8 </t>
  </si>
  <si>
    <t xml:space="preserve"> 8.1 </t>
  </si>
  <si>
    <t>VARRIÇÃO DE VIAS E LOGRADOUROS PÚBLICOS</t>
  </si>
  <si>
    <t>Quantidade total de pessoas</t>
  </si>
  <si>
    <t>LIMPEZA DAS BOCAS-DE-LOBO</t>
  </si>
  <si>
    <t>LIMPEZA DE CÓRREGOS</t>
  </si>
  <si>
    <t>Quantidade de capinadores</t>
  </si>
  <si>
    <t>Equipe</t>
  </si>
  <si>
    <t>CAPINA E ROÇAGEM MANUAL</t>
  </si>
  <si>
    <t xml:space="preserve">AJUDANTE </t>
  </si>
  <si>
    <t xml:space="preserve">Quantidade </t>
  </si>
  <si>
    <t>CAPINA E ROÇAGEM MECANIZADA</t>
  </si>
  <si>
    <t>TRATOR COM ROÇADEIRA HORIZONTAL - CHP</t>
  </si>
  <si>
    <t>MINI CARREGADEIRA - CHP</t>
  </si>
  <si>
    <t>OPERADOR DE MAQUINA</t>
  </si>
  <si>
    <t>OPERADOR DE MINI CARREGADEIRA</t>
  </si>
  <si>
    <t>RETROESCAVADEIRA - CHP</t>
  </si>
  <si>
    <t>AJUDANTE</t>
  </si>
  <si>
    <t>Quantidade de pessoas/equipe</t>
  </si>
  <si>
    <t>Quantidade de caminhões/equipe</t>
  </si>
  <si>
    <t>Quantidade total de caminhões</t>
  </si>
  <si>
    <t>-</t>
  </si>
  <si>
    <t>ENCARREGADO - CAPINA MANUAL</t>
  </si>
  <si>
    <t>Quantidade de pessoas</t>
  </si>
  <si>
    <t>ENCARREGADO - CAPINA MECANIZADA</t>
  </si>
  <si>
    <t>ENCARREGADO - LIMPEZA DAS BOCAS, CORREGOS E LACUSTRE</t>
  </si>
  <si>
    <t xml:space="preserve">COORDENADOR TÉCNICO EM GEOPROCESSAMENTO </t>
  </si>
  <si>
    <t xml:space="preserve">OPERADOR DE DADOS </t>
  </si>
  <si>
    <t>OPERAÇÃO DA CENTRAL DE MONITORAMENTO DOS SERVIÇOS</t>
  </si>
  <si>
    <t>unid.</t>
  </si>
  <si>
    <t xml:space="preserve">CONTETORES SEMIENTERRADO  CAPACIDADE 5 M³ - INCLUSIVE IMPLANTAÇÃO </t>
  </si>
  <si>
    <t>IMPLANTAÇÃO E MANUTENÇÃO DE CONTETORES SOTERRADOS PARA ÁREA URBANA</t>
  </si>
  <si>
    <t>IMPLANTAÇÃO E MANUTENÇÃO DE CONTETORES SEMIENTERRADO PARA ÁREA RURAL</t>
  </si>
  <si>
    <t xml:space="preserve"> IMPLANTAÇÃO, MANUTENÇÃO, REPOSIÇÃO E HIIGENIZAÇÃO DE CONTAINES PEAD </t>
  </si>
  <si>
    <t>CONTAINER PEAD 1000L - INCLUSIVE IMPLANTAÇÃO, MANUTENÇÃO, REPOSIÇÃO E HIIGENIZAÇÃO MENSAL</t>
  </si>
  <si>
    <t>CONTETORES SOTERRADOS CAPACIDADE 3 M³ - INCLUSIVE IMPLANTAÇÃO E LIMPEZA</t>
  </si>
  <si>
    <t>Containes móveis</t>
  </si>
  <si>
    <t>Containers soterrados</t>
  </si>
  <si>
    <t>EQUIPE DE MONITORIA</t>
  </si>
  <si>
    <t>1 MONITOR PARA CADA 15 VARREDORES</t>
  </si>
  <si>
    <t>ENCARREGADO PARA COLETA URBANA E RURAL - NOTURNO</t>
  </si>
  <si>
    <t>Turnos</t>
  </si>
  <si>
    <t>ENCARREGADO PARA COLETA URBANA E RURAL INCLUSIVE MATERIAIS VOLUMOSOS - DIURNO</t>
  </si>
  <si>
    <t>Meses</t>
  </si>
  <si>
    <t>Quantidade de  veículos</t>
  </si>
  <si>
    <t xml:space="preserve">MONITOR DE VARRIÇÃO DAS VIAS - DIURNO </t>
  </si>
  <si>
    <t>litros/mês</t>
  </si>
  <si>
    <t>GARI DE VARRIÇÃO - DIURNO</t>
  </si>
  <si>
    <t xml:space="preserve">EQUIPAMENTOS COMPLEMENTARES - VASSOURA E SACOS - DIURNO </t>
  </si>
  <si>
    <t>14 FERIADOS E 48 DOMINGOS</t>
  </si>
  <si>
    <t>MOTORISTA PARA CAMINHÃO COLETOR - DIURNO</t>
  </si>
  <si>
    <t>MOTORISTA PARA CAMINHÃO COLETOR - PERÍODO NOTURNO</t>
  </si>
  <si>
    <t>Quantidade de motoristas</t>
  </si>
  <si>
    <t>CAMINHÃO COLETOR CHP</t>
  </si>
  <si>
    <t xml:space="preserve">CAPINADOR - DIURNO </t>
  </si>
  <si>
    <t>Quantidade de caminhões</t>
  </si>
  <si>
    <t>DEEP SOLUTION</t>
  </si>
  <si>
    <t>eerikki.molok@yahoo.com</t>
  </si>
  <si>
    <t>CARRINHO DE VARRIÇÃO LUTOCAR - 100 LITROS - INCLUSO FRETE</t>
  </si>
  <si>
    <t>PROPOSTA COMERCIAL</t>
  </si>
  <si>
    <t>LURB SOLUTION</t>
  </si>
  <si>
    <t>contato@lurbsolution.com</t>
  </si>
  <si>
    <t>DAC-481-001</t>
  </si>
  <si>
    <t>DAC-481-002</t>
  </si>
  <si>
    <t>SACO PLÁSTICO PRETO REFORÇADO - 100 L. PACOTE DE 100 UNID.</t>
  </si>
  <si>
    <t>DAC-481-003</t>
  </si>
  <si>
    <t>CONTAINER PEAD 1000 L (IMPLANTAÇÃO, MANUTENÇÃO, HIGIENIZAÇÃO E FRETE)</t>
  </si>
  <si>
    <t>CONTELURB</t>
  </si>
  <si>
    <t>mikail@contelurb.com.br</t>
  </si>
  <si>
    <t>DAC-481-004</t>
  </si>
  <si>
    <t>DAC-481-005</t>
  </si>
  <si>
    <t>CONTETOR SEMIENTERRADO 5 M³ (INSTALAÇÃO E FRETE)</t>
  </si>
  <si>
    <t>CONTETOR SOTERRADO 3 M³ (INSTALAÇÃO E FRETE)</t>
  </si>
  <si>
    <t>DAC-481-006</t>
  </si>
  <si>
    <t>UNID./MÊS</t>
  </si>
  <si>
    <t>DAC-481-007</t>
  </si>
  <si>
    <t>DAC-481-008</t>
  </si>
  <si>
    <t>JL PLAN</t>
  </si>
  <si>
    <t>36.977.970/0001-99</t>
  </si>
  <si>
    <t>CONSULIX</t>
  </si>
  <si>
    <t>08.482.292/0001-58</t>
  </si>
  <si>
    <t>RASSYSTEM</t>
  </si>
  <si>
    <t>SERVIÇOS DE RECOLHIMENTO DE RESÍDUOS SÓLIDOS FLUTUANTES</t>
  </si>
  <si>
    <t>ECOBOALT</t>
  </si>
  <si>
    <t>CAPINADOR - DIURNO RESERVA</t>
  </si>
  <si>
    <t>DAC-481-009</t>
  </si>
  <si>
    <t>APLICATIVO PARA SMARTPHONE</t>
  </si>
  <si>
    <t>DAC-481-010</t>
  </si>
  <si>
    <t>SISTEMA DE RASTREAMENTO RASTREADOR E TECLADO</t>
  </si>
  <si>
    <t>SISTEMA DE RASTREAMENTO RASTREADOR</t>
  </si>
  <si>
    <t>SISTEMA DE RASTREAMENTO PORTÁTIL</t>
  </si>
  <si>
    <t>Lutocar</t>
  </si>
  <si>
    <t>Retroescavadeira</t>
  </si>
  <si>
    <t>Equipamento total</t>
  </si>
  <si>
    <t>Tempo</t>
  </si>
  <si>
    <t>Encarregados</t>
  </si>
  <si>
    <t>APLICATIVO EM SMARTPHONE PARA EQUIPE DE MONITORIA</t>
  </si>
  <si>
    <t>Total para domingos e feriados</t>
  </si>
  <si>
    <t>MOTORISTA DE ÔNIBUS</t>
  </si>
  <si>
    <t>ÔNIBUS 30 LUGARES</t>
  </si>
  <si>
    <t>MAQUINA CAPINADEIRA-CHP</t>
  </si>
  <si>
    <t>MOTORISTA DO CAMINHÃO COMBINADO</t>
  </si>
  <si>
    <t>LIMPEZA DOS CÓRREGOS</t>
  </si>
  <si>
    <t>LIMPEZA DAS BOCAS DE LOBOS</t>
  </si>
  <si>
    <t>IMPLANTAÇÃO, MANUTENÇÃO, REPOSIÇÃO E HIIGENIZAÇÃO DE CONTAINES PEAD</t>
  </si>
  <si>
    <t xml:space="preserve">DESCRIÇÃO </t>
  </si>
  <si>
    <t>UNID.</t>
  </si>
  <si>
    <t xml:space="preserve">TOTAL </t>
  </si>
  <si>
    <t>DAC-481-015</t>
  </si>
  <si>
    <t>DAC-481-022</t>
  </si>
  <si>
    <t>DAC-481-026</t>
  </si>
  <si>
    <t xml:space="preserve">	50.21.02</t>
  </si>
  <si>
    <t>DAC-481-041</t>
  </si>
  <si>
    <t>DAC-481-043</t>
  </si>
  <si>
    <t>DAC-481-046</t>
  </si>
  <si>
    <t>DAC-481-050</t>
  </si>
  <si>
    <t>DAC-481-053</t>
  </si>
  <si>
    <t>Quantidade total</t>
  </si>
  <si>
    <t>Containers semienterrado</t>
  </si>
  <si>
    <t>TOTAL/12 meses</t>
  </si>
  <si>
    <t>UNIDxMÊS</t>
  </si>
  <si>
    <t>KMxMÊS</t>
  </si>
  <si>
    <t>EQUIPExMÊS</t>
  </si>
  <si>
    <t>COMÉRCIO DA LIMPEZA</t>
  </si>
  <si>
    <t>https://www.comerciodalimpeza.com.br/saco-para-lixo-100-litros-100-unds-super-reforcado?parceiro=6154&amp;variant_id=689</t>
  </si>
  <si>
    <t xml:space="preserve"> 14 99755-1499</t>
  </si>
  <si>
    <t xml:space="preserve">UN </t>
  </si>
  <si>
    <t>SOUSA LIMP</t>
  </si>
  <si>
    <t>https://sousalimp.com.br/produto/saco-plastico-para-lixo-100l-linha-reforcada/</t>
  </si>
  <si>
    <t>36.346.969/0001-66</t>
  </si>
  <si>
    <t>DISTRIBUIDORA CAUE</t>
  </si>
  <si>
    <t>https://www.distribuidoracaue.com.br/saco-para-lixo-100l-com-100-unidades-prod.html</t>
  </si>
  <si>
    <t>11.045.287/0001-92</t>
  </si>
  <si>
    <t>T.x MÊS</t>
  </si>
  <si>
    <t>ADMINISTRAÇÃO LOCAL</t>
  </si>
  <si>
    <t xml:space="preserve"> DAC-481-001 </t>
  </si>
  <si>
    <t xml:space="preserve"> DAC-481-002 </t>
  </si>
  <si>
    <t xml:space="preserve"> 2.3 </t>
  </si>
  <si>
    <t xml:space="preserve"> DAC-481-003 </t>
  </si>
  <si>
    <t xml:space="preserve"> 2.4 </t>
  </si>
  <si>
    <t xml:space="preserve"> 00004222 </t>
  </si>
  <si>
    <t xml:space="preserve"> 2.5 </t>
  </si>
  <si>
    <t xml:space="preserve"> DAC-481-004 </t>
  </si>
  <si>
    <t>MONITOR DE VARRIÇÃO DAS VIAS - DIURNO</t>
  </si>
  <si>
    <t xml:space="preserve"> 2.6 </t>
  </si>
  <si>
    <t xml:space="preserve"> 2.7 </t>
  </si>
  <si>
    <t xml:space="preserve"> 2.8 </t>
  </si>
  <si>
    <t xml:space="preserve"> DAC-481-005 </t>
  </si>
  <si>
    <t xml:space="preserve"> 2.9 </t>
  </si>
  <si>
    <t xml:space="preserve"> 2.10 </t>
  </si>
  <si>
    <t xml:space="preserve"> 2.11 </t>
  </si>
  <si>
    <t xml:space="preserve"> DAC-481-006 </t>
  </si>
  <si>
    <t xml:space="preserve"> 2.12 </t>
  </si>
  <si>
    <t xml:space="preserve"> 2.13 </t>
  </si>
  <si>
    <t xml:space="preserve"> 2.14 </t>
  </si>
  <si>
    <t xml:space="preserve"> DAC-481-007 </t>
  </si>
  <si>
    <t xml:space="preserve"> 2.15 </t>
  </si>
  <si>
    <t xml:space="preserve"> 2.16 </t>
  </si>
  <si>
    <t xml:space="preserve"> 3.4 </t>
  </si>
  <si>
    <t xml:space="preserve"> 3.5 </t>
  </si>
  <si>
    <t xml:space="preserve"> 3.6 </t>
  </si>
  <si>
    <t xml:space="preserve"> 3.7 </t>
  </si>
  <si>
    <t xml:space="preserve"> 3.8 </t>
  </si>
  <si>
    <t xml:space="preserve"> DAC-481-016 </t>
  </si>
  <si>
    <t xml:space="preserve"> DAC-481-021 </t>
  </si>
  <si>
    <t xml:space="preserve"> DAC-481-023 </t>
  </si>
  <si>
    <t xml:space="preserve"> COT-481-003 </t>
  </si>
  <si>
    <t>UNID.;MÊS</t>
  </si>
  <si>
    <t xml:space="preserve"> COT-481-004 </t>
  </si>
  <si>
    <t xml:space="preserve"> COT-481-005 </t>
  </si>
  <si>
    <t xml:space="preserve"> 9 </t>
  </si>
  <si>
    <t xml:space="preserve"> 9.1 </t>
  </si>
  <si>
    <t xml:space="preserve"> 9.2 </t>
  </si>
  <si>
    <t xml:space="preserve"> DAC-481-010 </t>
  </si>
  <si>
    <t>EQUIPAMENTOS COMPLEMENTARES - VASSOURA E SACOS - DIURNO</t>
  </si>
  <si>
    <t xml:space="preserve"> 9.3 </t>
  </si>
  <si>
    <t xml:space="preserve"> 9.4 </t>
  </si>
  <si>
    <t xml:space="preserve"> 9.5 </t>
  </si>
  <si>
    <t xml:space="preserve"> COT-481-002 </t>
  </si>
  <si>
    <t xml:space="preserve"> 9.6 </t>
  </si>
  <si>
    <t xml:space="preserve"> 10 </t>
  </si>
  <si>
    <t xml:space="preserve"> 10.1 </t>
  </si>
  <si>
    <t xml:space="preserve"> 10.2 </t>
  </si>
  <si>
    <t xml:space="preserve"> 10.3 </t>
  </si>
  <si>
    <t xml:space="preserve"> 10.4 </t>
  </si>
  <si>
    <t xml:space="preserve"> DAC-481-025 </t>
  </si>
  <si>
    <t xml:space="preserve"> 10.5 </t>
  </si>
  <si>
    <t xml:space="preserve"> 10.6 </t>
  </si>
  <si>
    <t xml:space="preserve"> 11 </t>
  </si>
  <si>
    <t xml:space="preserve"> 11.1 </t>
  </si>
  <si>
    <t xml:space="preserve"> 11.2 </t>
  </si>
  <si>
    <t xml:space="preserve"> 11.3 </t>
  </si>
  <si>
    <t xml:space="preserve"> DAC-481-040 </t>
  </si>
  <si>
    <t xml:space="preserve"> 11.4 </t>
  </si>
  <si>
    <t>OPERADOR DE MAQUINA CAPINADEIRA</t>
  </si>
  <si>
    <t xml:space="preserve"> 11.5 </t>
  </si>
  <si>
    <t xml:space="preserve"> DAC-481-044 </t>
  </si>
  <si>
    <t xml:space="preserve"> 11.6 </t>
  </si>
  <si>
    <t xml:space="preserve"> 11.7 </t>
  </si>
  <si>
    <t xml:space="preserve"> 11.8 </t>
  </si>
  <si>
    <t xml:space="preserve"> 11.9 </t>
  </si>
  <si>
    <t xml:space="preserve"> DAC-481-063 </t>
  </si>
  <si>
    <t xml:space="preserve"> 12 </t>
  </si>
  <si>
    <t xml:space="preserve"> 12.1 </t>
  </si>
  <si>
    <t xml:space="preserve"> 12.2 </t>
  </si>
  <si>
    <t xml:space="preserve"> 12.3 </t>
  </si>
  <si>
    <t xml:space="preserve"> 13 </t>
  </si>
  <si>
    <t xml:space="preserve"> 13.1 </t>
  </si>
  <si>
    <t xml:space="preserve"> 13.2 </t>
  </si>
  <si>
    <t xml:space="preserve"> 13.3 </t>
  </si>
  <si>
    <t xml:space="preserve"> DAC-481-065 </t>
  </si>
  <si>
    <t xml:space="preserve"> 13.4 </t>
  </si>
  <si>
    <t xml:space="preserve"> 13.5 </t>
  </si>
  <si>
    <t xml:space="preserve"> 13.6 </t>
  </si>
  <si>
    <t xml:space="preserve"> 14 </t>
  </si>
  <si>
    <t xml:space="preserve"> 14.1 </t>
  </si>
  <si>
    <t xml:space="preserve"> 14.2 </t>
  </si>
  <si>
    <t>UNID.XMÊS</t>
  </si>
  <si>
    <t xml:space="preserve"> 14.3 </t>
  </si>
  <si>
    <t xml:space="preserve"> COT-481-006 </t>
  </si>
  <si>
    <t xml:space="preserve"> COT-481-007 </t>
  </si>
  <si>
    <t xml:space="preserve"> COT-481-008 </t>
  </si>
  <si>
    <t xml:space="preserve"> COT-481-010 </t>
  </si>
  <si>
    <t xml:space="preserve"> DAC-481-031 </t>
  </si>
  <si>
    <t>COORDENADOR TÉCNICO EM GEOPROCESSAMENTO</t>
  </si>
  <si>
    <t xml:space="preserve"> DAC-481-032 </t>
  </si>
  <si>
    <t>OPERADOR DE DADOS</t>
  </si>
  <si>
    <t>PLANILHA ORÇAMENTÁRIA SINTÉTICA</t>
  </si>
  <si>
    <t>PLANILHA ORÇAMENTÁRIA ANALÍTICA</t>
  </si>
  <si>
    <t>1.1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</si>
  <si>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</si>
  <si>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</si>
  <si>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</si>
  <si>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</si>
  <si>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</si>
  <si>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</si>
  <si>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</si>
  <si>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</si>
  <si>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</si>
  <si>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</si>
  <si>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</si>
  <si>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</si>
  <si>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</si>
  <si>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</si>
  <si>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</si>
  <si>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</si>
  <si>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</si>
  <si>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</si>
  <si>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</si>
  <si>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</si>
  <si>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</si>
  <si>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</si>
  <si>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</si>
  <si>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</si>
  <si>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</si>
  <si>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5.1</t>
  </si>
  <si>
    <t>5.2</t>
  </si>
  <si>
    <t>5.3</t>
  </si>
  <si>
    <t>6.1</t>
  </si>
  <si>
    <t>7.1</t>
  </si>
  <si>
    <t>8.1</t>
  </si>
  <si>
    <t>9.1</t>
  </si>
  <si>
    <t>9.2</t>
  </si>
  <si>
    <t>9.5</t>
  </si>
  <si>
    <t>9.6</t>
  </si>
  <si>
    <t>10.1</t>
  </si>
  <si>
    <t>10.2</t>
  </si>
  <si>
    <t>10.3</t>
  </si>
  <si>
    <t>10.4</t>
  </si>
  <si>
    <t>10.5</t>
  </si>
  <si>
    <t>10.6</t>
  </si>
  <si>
    <t>11.1</t>
  </si>
  <si>
    <t>11.2</t>
  </si>
  <si>
    <t>11.3</t>
  </si>
  <si>
    <t>11.4</t>
  </si>
  <si>
    <t>11.5</t>
  </si>
  <si>
    <t>11.7</t>
  </si>
  <si>
    <t>11.8</t>
  </si>
  <si>
    <t>11.9</t>
  </si>
  <si>
    <t>12.1</t>
  </si>
  <si>
    <t>12.2</t>
  </si>
  <si>
    <t>13.1</t>
  </si>
  <si>
    <t>13.2</t>
  </si>
  <si>
    <t>13.3</t>
  </si>
  <si>
    <t>13.4</t>
  </si>
  <si>
    <t>13.5</t>
  </si>
  <si>
    <t>% acumulado</t>
  </si>
  <si>
    <t>CURVA ABC</t>
  </si>
  <si>
    <t>Valor unitário</t>
  </si>
  <si>
    <t>COLETOR DE RESÍDUOS SÓLIDOS - RESERVA TÊCNICA - DIURNO</t>
  </si>
  <si>
    <t>MOTORISTA PARA CAMINHÃO COLETOR - DIURNO - RESERVA</t>
  </si>
  <si>
    <t>COLETOR DIURNO - COLETA RURAL</t>
  </si>
  <si>
    <t>CAMINHÃO COLETOR RESERVA</t>
  </si>
  <si>
    <t>CAMINHÃO COLETOR COM ACOPLADOR GUINDASTE CHP</t>
  </si>
  <si>
    <t>CAMINHÃO COLETOR COM ACOPLADOR GUINDASTE CHI - RESERVA</t>
  </si>
  <si>
    <t>DIURNO E NOTURNO</t>
  </si>
  <si>
    <t>OPERADOR DE RETROESCAVADEIRA</t>
  </si>
  <si>
    <t>MOTORISTA CAMINHÃO BASCULANTE + CABINE SUPLEMENTAR</t>
  </si>
  <si>
    <t>PREPARO PARA INSTALAÇÃO DE CONTAINERS SOTERRADOS</t>
  </si>
  <si>
    <t>7.2</t>
  </si>
  <si>
    <t>PREPARO PARA INSTALAÇÃO DE CONTAINERS SEMI-ENTERRADOS</t>
  </si>
  <si>
    <t>8.2</t>
  </si>
  <si>
    <t>GARI DE VARRIÇÃO - DIURNO - RESERVA</t>
  </si>
  <si>
    <t>1 por cada dupla de varredores inclusive reserva</t>
  </si>
  <si>
    <t>MOTORISTA PARA CAMINHÃO CAÇAMBA BASCULANTE + CABINE SUPLEMENTAR - DIURNO</t>
  </si>
  <si>
    <t xml:space="preserve">CAMINHÃO CAÇAMBA BASCULANTE (6M³) + CABINE SUPLEMENTAR </t>
  </si>
  <si>
    <t>CAMINHÃO CARROCERIA + CABINE SUPLEMENTAR</t>
  </si>
  <si>
    <t>CAMINHÃO BASCULANTE (6M³) + CABINE SUPLEMENTAR</t>
  </si>
  <si>
    <t>MOTORISTA DE CAMINHÃO CARROCERIA + CABINE SUPLEMENTAR</t>
  </si>
  <si>
    <t>CAMINHÃO CAÇAMBA (6M³)+ CABINE SUPLEMENTAR</t>
  </si>
  <si>
    <t>MOTORISTA DE CAMINHÃO CAÇAMBA + CABINE SUPLEMENTAR</t>
  </si>
  <si>
    <t>ROÇADEIRA COSTAL</t>
  </si>
  <si>
    <t>NOTEBOOK</t>
  </si>
  <si>
    <t>VEÍCULO LEVE 1000CC</t>
  </si>
  <si>
    <t>VEÍCULO LEVE TIPO PICAPE</t>
  </si>
  <si>
    <t>GERENTE GERAL</t>
  </si>
  <si>
    <t>TÉCNICO EM SEGURANÇA</t>
  </si>
  <si>
    <t>ENCARREGADO OPERACIONAL</t>
  </si>
  <si>
    <t>AUXILIAR DE DEPARTAMENTO PESSOAL</t>
  </si>
  <si>
    <t>CAMINHÃBASCULANTE (10M³) + CABINE SUPLEMENTAR</t>
  </si>
  <si>
    <t>Caminhão coletor urbano</t>
  </si>
  <si>
    <t>Caminhão coletor rural</t>
  </si>
  <si>
    <t>Trator</t>
  </si>
  <si>
    <t>Minicarregadeira</t>
  </si>
  <si>
    <t>Caminhão carroceria + cabine suplementar</t>
  </si>
  <si>
    <t>Caminhão caçamba 6m³ + cabine suplementar</t>
  </si>
  <si>
    <t>Caminhão caçamba 10m³ + cabine suplementar</t>
  </si>
  <si>
    <t>AUXILIAR ADMINISTRATIVO</t>
  </si>
  <si>
    <t>AUXILIAR DE ALMOXARIFADO</t>
  </si>
  <si>
    <t>AUXILIAR DE LOGISTICA</t>
  </si>
  <si>
    <t>AUXILIAR DE SERVIÇOS GERAIS</t>
  </si>
  <si>
    <t>CONTROLADOR DE MANUTENÇÃO</t>
  </si>
  <si>
    <t>MECÂNICO</t>
  </si>
  <si>
    <t>AUXILIAR DE MECÂNICA</t>
  </si>
  <si>
    <t>LAVADOR/LUBRIFICADOR</t>
  </si>
  <si>
    <t>VIGIA NOTURNO</t>
  </si>
  <si>
    <t>PORTEIRO DIURNO</t>
  </si>
  <si>
    <t>CUSTO DIRETO DA OPERAÇÃO PARA ADMINISTRAÇÃO LOCAL</t>
  </si>
  <si>
    <t xml:space="preserve">SMARTPHONES </t>
  </si>
  <si>
    <t>ENCARREGADO PARA COLETA URBANA - NOTURNO</t>
  </si>
  <si>
    <t>ENCARREGADO - LIMPEZA DAS BOCAS E CORREGOS</t>
  </si>
  <si>
    <t xml:space="preserve"> DAC-481-072 </t>
  </si>
  <si>
    <t>LOCAÇÃO DE VEÍCULO 1000CC</t>
  </si>
  <si>
    <t xml:space="preserve"> 1.2 </t>
  </si>
  <si>
    <t xml:space="preserve"> DAC-481-073 </t>
  </si>
  <si>
    <t>LOCAÇÃO DE VEÍCULO TIPO PICAPE</t>
  </si>
  <si>
    <t xml:space="preserve"> 1.3 </t>
  </si>
  <si>
    <t xml:space="preserve"> DAC-481-075 </t>
  </si>
  <si>
    <t xml:space="preserve"> 1.4 </t>
  </si>
  <si>
    <t xml:space="preserve"> 100321 </t>
  </si>
  <si>
    <t>TÉCNICO EM SEGURANÇA DO TRABALHO COM ENCARGOS COMPLEMENTARES</t>
  </si>
  <si>
    <t xml:space="preserve"> 1.5 </t>
  </si>
  <si>
    <t xml:space="preserve"> DAC-481-076 </t>
  </si>
  <si>
    <t xml:space="preserve"> 1.6 </t>
  </si>
  <si>
    <t xml:space="preserve"> DAC-481-077 </t>
  </si>
  <si>
    <t xml:space="preserve"> 1.7 </t>
  </si>
  <si>
    <t xml:space="preserve"> DAC-481-078 </t>
  </si>
  <si>
    <t xml:space="preserve"> 1.8 </t>
  </si>
  <si>
    <t xml:space="preserve"> DAC-481-079 </t>
  </si>
  <si>
    <t xml:space="preserve"> 1.9 </t>
  </si>
  <si>
    <t xml:space="preserve"> DAC-481-080 </t>
  </si>
  <si>
    <t xml:space="preserve"> 1.10 </t>
  </si>
  <si>
    <t xml:space="preserve"> DAC-481-081 </t>
  </si>
  <si>
    <t xml:space="preserve"> 1.11 </t>
  </si>
  <si>
    <t xml:space="preserve"> DAC-481-083 </t>
  </si>
  <si>
    <t xml:space="preserve"> 1.12 </t>
  </si>
  <si>
    <t xml:space="preserve"> DAC-481-084 </t>
  </si>
  <si>
    <t xml:space="preserve"> 1.13 </t>
  </si>
  <si>
    <t xml:space="preserve"> DAC-481-085 </t>
  </si>
  <si>
    <t>AUXILIAR DE MECÂNICO</t>
  </si>
  <si>
    <t xml:space="preserve"> 1.14 </t>
  </si>
  <si>
    <t xml:space="preserve"> DAC-481-086 </t>
  </si>
  <si>
    <t xml:space="preserve"> 1.15 </t>
  </si>
  <si>
    <t xml:space="preserve"> DAC-481-087 </t>
  </si>
  <si>
    <t xml:space="preserve"> 1.16 </t>
  </si>
  <si>
    <t xml:space="preserve"> DAC-481-088 </t>
  </si>
  <si>
    <t>PORTEIRO/VIGIA DIURNO</t>
  </si>
  <si>
    <t xml:space="preserve"> 1.17 </t>
  </si>
  <si>
    <t xml:space="preserve"> DAC-495-001 </t>
  </si>
  <si>
    <t>CUSTO DIRETO COM INSUMOS E MATERIAIS DA OPERAÇÃO DA ADMINISTRAÇÃO LOCAL</t>
  </si>
  <si>
    <t xml:space="preserve"> CONVENÇÃO-495-001 </t>
  </si>
  <si>
    <t>COLETOR DIURNO - COLETA URBANA</t>
  </si>
  <si>
    <t xml:space="preserve"> CONVENÇÃO-495-002 </t>
  </si>
  <si>
    <t>COLETOR NOTURNO - COLETA URBANA</t>
  </si>
  <si>
    <t xml:space="preserve"> CONVENÇÃO-495-003 </t>
  </si>
  <si>
    <t>COLETOR DIURNO - RESERVA - COLETA URBANA</t>
  </si>
  <si>
    <t xml:space="preserve"> CONVENÇÃO-495-004 </t>
  </si>
  <si>
    <t>MOTORISTA DIURNO - COLETA URBANA</t>
  </si>
  <si>
    <t xml:space="preserve"> CONVENÇÃO-495-006 </t>
  </si>
  <si>
    <t>MOTORISTA NOTURNO - COLETA URBANA</t>
  </si>
  <si>
    <t xml:space="preserve"> CONVENÇÃO-495-005 </t>
  </si>
  <si>
    <t>MOTORISTA DIURNO - RESERVA - COLETA URBANA</t>
  </si>
  <si>
    <t>CAMINHÃO COLETOR URBANO (15M³)</t>
  </si>
  <si>
    <t xml:space="preserve"> DAC-481-015 </t>
  </si>
  <si>
    <t>CAMINHÃO COLETOR URBANO (15M³) - RESERVA</t>
  </si>
  <si>
    <t xml:space="preserve"> CONVENÇÃO-495-007 </t>
  </si>
  <si>
    <t xml:space="preserve"> CONVENÇÃO-495-008 </t>
  </si>
  <si>
    <t>MOTORISTA DO CAMINHÃO COLETOR - COLETA RURAL</t>
  </si>
  <si>
    <t>CAMINHÃO COLETOR COM GUINDASTE - RURAL</t>
  </si>
  <si>
    <t>CAMINHÃO COLETOR COM GUINDASTE - RURAL - RESERVA</t>
  </si>
  <si>
    <t xml:space="preserve"> CONVENÇÃO-495-010 </t>
  </si>
  <si>
    <t>COLETOR DIURNO - COLETA DE RESÍDUOS VOLUMOSOS</t>
  </si>
  <si>
    <t xml:space="preserve"> CONVEÇÃO-495-011 </t>
  </si>
  <si>
    <t>MOTORISTA CAMINHÃO CAÇAMBA + CABINE SUPLEMENTAR</t>
  </si>
  <si>
    <t xml:space="preserve"> DAC-481-068 </t>
  </si>
  <si>
    <t>CAMINHÃO CAÇAMBA BASCULANTE (10 M³) + CABINE SUPLEMENTAR</t>
  </si>
  <si>
    <t xml:space="preserve"> 7.2 </t>
  </si>
  <si>
    <t xml:space="preserve"> DAC-481-066 </t>
  </si>
  <si>
    <t>PREPARO PARA INSTALAÇÃO DE CONTÊINER SOTERRADO</t>
  </si>
  <si>
    <t xml:space="preserve"> 8.2 </t>
  </si>
  <si>
    <t xml:space="preserve"> DAC-481-067 </t>
  </si>
  <si>
    <t>PREPARO PARA INSTALAÇÃO DE CONTÊINER SEMI ENTERRADO</t>
  </si>
  <si>
    <t xml:space="preserve"> CONVENÇÃO-495-009 </t>
  </si>
  <si>
    <t>GARI DE VARRIÇÃO</t>
  </si>
  <si>
    <t xml:space="preserve"> CONVENÇÃO-495-011 </t>
  </si>
  <si>
    <t>GARI DE VARRIÇÃO-RESERVA</t>
  </si>
  <si>
    <t xml:space="preserve"> CONVENÇÃO-495-012 </t>
  </si>
  <si>
    <t>MOTORISTA DE VAN/ÔNIBUS</t>
  </si>
  <si>
    <t xml:space="preserve"> DAC-481-069 </t>
  </si>
  <si>
    <t>LOCAÇÃO DE MICROÔNIBUS/VAN PARA 20 PASSAGEIROS - INCLUSIVE COMBUSTÍVEL</t>
  </si>
  <si>
    <t xml:space="preserve"> CONVENÇÃO-495-014 </t>
  </si>
  <si>
    <t>CAPINADOR</t>
  </si>
  <si>
    <t xml:space="preserve"> CONVENÇÃO-495-015 </t>
  </si>
  <si>
    <t>CAPINADOR - RESERVA</t>
  </si>
  <si>
    <t xml:space="preserve"> CONVENÇÃO-495-013 </t>
  </si>
  <si>
    <t>MOTORISTA PARA CAMINHÃO CAÇAMBA BASCULANTE + CABINE SUPLEMENTAR</t>
  </si>
  <si>
    <t xml:space="preserve"> DAC-481-070 </t>
  </si>
  <si>
    <t xml:space="preserve"> CONVENÇÃO-495-016 </t>
  </si>
  <si>
    <t>OPERADOR DE ROÇADEIRA</t>
  </si>
  <si>
    <t xml:space="preserve"> CONVENÇÃO-495-017 </t>
  </si>
  <si>
    <t xml:space="preserve"> CONVENÇÃO-495-021 </t>
  </si>
  <si>
    <t>MOTORISTA PARA CAMINHÃO CARROCERIA + CABINE SUPLEMENTAR</t>
  </si>
  <si>
    <t xml:space="preserve"> CONVENÇÃO-495-018 </t>
  </si>
  <si>
    <t xml:space="preserve"> CONVENÇÃO-495-019 </t>
  </si>
  <si>
    <t>MAQUINA CAPINADEIRA</t>
  </si>
  <si>
    <t>TRATOR COM ROÇADEIRA HORIZONTAL</t>
  </si>
  <si>
    <t xml:space="preserve"> DAC-481-061 </t>
  </si>
  <si>
    <t xml:space="preserve"> CONVENÇÃO-495-020 </t>
  </si>
  <si>
    <t xml:space="preserve"> CONVENÇÃO-495-022 </t>
  </si>
  <si>
    <t>RETROESCAVADEIRA</t>
  </si>
  <si>
    <t xml:space="preserve"> DAC-481-071 </t>
  </si>
  <si>
    <t>NOTEBOOK PARA EQUIPE</t>
  </si>
  <si>
    <t>UNID</t>
  </si>
  <si>
    <t xml:space="preserve"> COT-481-015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</si>
  <si>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</si>
  <si>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</si>
  <si>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</si>
  <si>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</si>
  <si>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</si>
  <si>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</si>
  <si>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</si>
  <si>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</si>
  <si>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</si>
  <si>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</si>
  <si>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</si>
  <si>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</si>
  <si>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</si>
  <si>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</si>
  <si>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</si>
  <si>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</si>
  <si>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9.3</t>
  </si>
  <si>
    <t>9.4</t>
  </si>
  <si>
    <t>11.6</t>
  </si>
  <si>
    <t>12.3</t>
  </si>
  <si>
    <t>13.6</t>
  </si>
  <si>
    <t>14.1</t>
  </si>
  <si>
    <t>14.2</t>
  </si>
  <si>
    <t>14.3</t>
  </si>
  <si>
    <t>unid. x mês</t>
  </si>
  <si>
    <t>R00</t>
  </si>
  <si>
    <t>SINAPI -02/2023 - Minas Gerais
SICRO3 - 10/2022 - Minas Gerais
SETOP - 10/2022 - Minas Gerais
SUDECAP - 12/2022 - Minas Gerais</t>
  </si>
  <si>
    <t>LOCAÇÃO E MANUTENÇÃO DE CONTETORES SEMIENTERRADO PARA ÁREA RURAL</t>
  </si>
  <si>
    <t>LOCAÇÃO, MANUTENÇÃO, REPOSIÇÃO E HIIGENIZAÇÃO DE CONTAINES PEAD</t>
  </si>
  <si>
    <t>PORTEIRO/VIGIA NOTURNO</t>
  </si>
  <si>
    <t>SMARTPHONE - S21 OU SIMILAR</t>
  </si>
  <si>
    <t>Terceiro exercício   (24 à 30 meses)</t>
  </si>
  <si>
    <t>Primeiro  exercício               (1 à 12 meses)</t>
  </si>
  <si>
    <t>Segundo exercício                  (12 à 24 meses)</t>
  </si>
  <si>
    <t>Total                        (1 a 30 meses)</t>
  </si>
  <si>
    <t>CURVA ABC - SEGUNDO EXECÍCIO</t>
  </si>
  <si>
    <t>CURVA ABC - PRIMEIRO EXERCÍCIO</t>
  </si>
  <si>
    <r>
      <t xml:space="preserve">Primeiro exercício     </t>
    </r>
    <r>
      <rPr>
        <b/>
        <sz val="11"/>
        <rFont val="Arial"/>
        <family val="2"/>
      </rPr>
      <t>(1 à 12 meses)</t>
    </r>
  </si>
  <si>
    <t>CURVA ABC - TERCEIRO EXECÍCIO</t>
  </si>
  <si>
    <r>
      <t xml:space="preserve">Total                          </t>
    </r>
    <r>
      <rPr>
        <b/>
        <sz val="11"/>
        <rFont val="Arial"/>
        <family val="2"/>
      </rPr>
      <t>(1 à 30 meses)</t>
    </r>
  </si>
  <si>
    <r>
      <t xml:space="preserve">Terceiro exercício                      </t>
    </r>
    <r>
      <rPr>
        <b/>
        <sz val="11"/>
        <rFont val="Arial"/>
        <family val="2"/>
      </rPr>
      <t>(24 à 30 meses)</t>
    </r>
  </si>
  <si>
    <r>
      <t xml:space="preserve">Segundo exercício                      </t>
    </r>
    <r>
      <rPr>
        <b/>
        <sz val="11"/>
        <rFont val="Arial"/>
        <family val="2"/>
      </rPr>
      <t>(12 à 24 meses)</t>
    </r>
  </si>
  <si>
    <t>%</t>
  </si>
  <si>
    <t xml:space="preserve"> 14.4 </t>
  </si>
  <si>
    <t xml:space="preserve"> 14.5 </t>
  </si>
  <si>
    <t xml:space="preserve"> 14.6 </t>
  </si>
  <si>
    <t xml:space="preserve"> 14.7 </t>
  </si>
  <si>
    <t xml:space="preserve"> 14.8 </t>
  </si>
  <si>
    <t>14.4</t>
  </si>
  <si>
    <t>14.5</t>
  </si>
  <si>
    <t>14.6</t>
  </si>
  <si>
    <t>14.7</t>
  </si>
  <si>
    <t>14.8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</si>
</sst>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dd/mm/yyyy;@"/>
    <numFmt numFmtId="165" formatCode="0.000"/>
    <numFmt numFmtId="166" formatCode="&quot;R$&quot;\ #,##0.00"/>
    <numFmt numFmtId="169" formatCode="&quot;R$&quot;\ #,##0.0000"/>
  </numFmts>
  <fonts count="36" x14ac:knownFonts="1">
    <font>
      <sz val="11"/>
      <name val="Arial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1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4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9"/>
      <color theme="0" tint="-0.34998626667073579"/>
      <name val="Arial"/>
      <family val="2"/>
    </font>
    <font>
      <b/>
      <sz val="11"/>
      <name val="Arial"/>
      <family val="2"/>
    </font>
    <font>
      <sz val="12"/>
      <name val="Calibri"/>
      <family val="2"/>
      <scheme val="minor"/>
    </font>
    <font>
      <sz val="12"/>
      <color theme="0" tint="-0.249977111117893"/>
      <name val="Arial"/>
      <family val="2"/>
    </font>
    <font>
      <b/>
      <sz val="12"/>
      <name val="Arial"/>
      <family val="1"/>
    </font>
    <font>
      <sz val="12"/>
      <name val="Arial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dashDotDot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ashDotDot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dashDotDot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dashDotDot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dashDotDot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dashDotDot">
        <color theme="4" tint="-0.24994659260841701"/>
      </bottom>
      <diagonal/>
    </border>
    <border>
      <left/>
      <right style="dashDotDot">
        <color theme="4" tint="-0.24994659260841701"/>
      </right>
      <top style="dashDotDot">
        <color theme="4" tint="-0.24994659260841701"/>
      </top>
      <bottom style="dashDotDot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dashDotDot">
        <color theme="4" tint="-0.24994659260841701"/>
      </top>
      <bottom style="dashDotDot">
        <color theme="4" tint="-0.24994659260841701"/>
      </bottom>
      <diagonal/>
    </border>
    <border>
      <left style="dashDotDot">
        <color theme="4" tint="-0.24994659260841701"/>
      </left>
      <right/>
      <top style="dashDotDot">
        <color theme="4" tint="-0.24994659260841701"/>
      </top>
      <bottom style="dashDotDot">
        <color theme="4" tint="-0.24994659260841701"/>
      </bottom>
      <diagonal/>
    </border>
    <border>
      <left/>
      <right style="dashDotDot">
        <color theme="4" tint="-0.24994659260841701"/>
      </right>
      <top style="dashDotDot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dashDotDot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dashDotDot">
        <color theme="4" tint="-0.24994659260841701"/>
      </top>
      <bottom style="medium">
        <color theme="4" tint="-0.24994659260841701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12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44" fontId="5" fillId="2" borderId="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2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10" fontId="5" fillId="2" borderId="0" xfId="2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2" fontId="10" fillId="2" borderId="5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20" fillId="2" borderId="23" xfId="0" applyFont="1" applyFill="1" applyBorder="1" applyAlignment="1">
      <alignment vertical="top" wrapText="1"/>
    </xf>
    <xf numFmtId="0" fontId="18" fillId="0" borderId="0" xfId="0" applyFont="1"/>
    <xf numFmtId="0" fontId="17" fillId="2" borderId="17" xfId="0" applyFont="1" applyFill="1" applyBorder="1" applyAlignment="1">
      <alignment vertical="top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44" fontId="6" fillId="5" borderId="14" xfId="1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vertical="center"/>
    </xf>
    <xf numFmtId="0" fontId="20" fillId="2" borderId="19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2" fontId="19" fillId="2" borderId="16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left" vertical="center"/>
    </xf>
    <xf numFmtId="164" fontId="18" fillId="2" borderId="14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/>
    </xf>
    <xf numFmtId="164" fontId="18" fillId="2" borderId="22" xfId="0" applyNumberFormat="1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7" borderId="0" xfId="0" applyFont="1" applyFill="1" applyBorder="1" applyAlignment="1">
      <alignment horizontal="right" vertical="center"/>
    </xf>
    <xf numFmtId="4" fontId="6" fillId="7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165" fontId="5" fillId="2" borderId="0" xfId="0" applyNumberFormat="1" applyFont="1" applyFill="1" applyAlignment="1">
      <alignment horizontal="left" vertical="center"/>
    </xf>
    <xf numFmtId="165" fontId="5" fillId="2" borderId="0" xfId="0" applyNumberFormat="1" applyFont="1" applyFill="1" applyAlignment="1">
      <alignment horizontal="right" vertical="center"/>
    </xf>
    <xf numFmtId="0" fontId="14" fillId="2" borderId="10" xfId="0" applyFont="1" applyFill="1" applyBorder="1" applyAlignment="1">
      <alignment horizontal="right" vertical="top" wrapText="1"/>
    </xf>
    <xf numFmtId="0" fontId="15" fillId="5" borderId="14" xfId="0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4" fontId="19" fillId="3" borderId="26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19" fillId="3" borderId="34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Border="1" applyAlignment="1">
      <alignment vertical="center"/>
    </xf>
    <xf numFmtId="2" fontId="5" fillId="2" borderId="10" xfId="0" applyNumberFormat="1" applyFont="1" applyFill="1" applyBorder="1" applyAlignment="1">
      <alignment horizontal="center" vertical="center" wrapText="1"/>
    </xf>
    <xf numFmtId="4" fontId="28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4" fontId="14" fillId="2" borderId="0" xfId="1" applyFont="1" applyFill="1" applyAlignment="1">
      <alignment vertical="center" wrapText="1"/>
    </xf>
    <xf numFmtId="44" fontId="5" fillId="2" borderId="0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22" fillId="0" borderId="0" xfId="3"/>
    <xf numFmtId="44" fontId="21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vertical="center" wrapText="1"/>
    </xf>
    <xf numFmtId="0" fontId="32" fillId="2" borderId="37" xfId="0" applyFont="1" applyFill="1" applyBorder="1" applyAlignment="1">
      <alignment vertical="center"/>
    </xf>
    <xf numFmtId="0" fontId="32" fillId="2" borderId="37" xfId="0" applyFont="1" applyFill="1" applyBorder="1" applyAlignment="1">
      <alignment horizontal="center" vertical="center"/>
    </xf>
    <xf numFmtId="44" fontId="32" fillId="2" borderId="37" xfId="1" applyFont="1" applyFill="1" applyBorder="1" applyAlignment="1">
      <alignment horizontal="center" vertical="center"/>
    </xf>
    <xf numFmtId="2" fontId="19" fillId="2" borderId="16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2" fillId="2" borderId="37" xfId="3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4" fontId="0" fillId="2" borderId="30" xfId="0" applyNumberForma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30" xfId="0" applyNumberFormat="1" applyFill="1" applyBorder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center" vertical="center" wrapText="1"/>
    </xf>
    <xf numFmtId="44" fontId="6" fillId="2" borderId="34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4" fontId="21" fillId="2" borderId="0" xfId="1" applyFont="1" applyFill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4" fontId="0" fillId="2" borderId="28" xfId="0" applyNumberForma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4" fontId="0" fillId="2" borderId="38" xfId="0" applyNumberForma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10" fontId="0" fillId="2" borderId="0" xfId="0" applyNumberFormat="1" applyFill="1" applyAlignment="1">
      <alignment horizontal="center" vertical="center"/>
    </xf>
    <xf numFmtId="0" fontId="17" fillId="2" borderId="18" xfId="0" applyFont="1" applyFill="1" applyBorder="1" applyAlignment="1">
      <alignment vertical="top" wrapText="1"/>
    </xf>
    <xf numFmtId="0" fontId="17" fillId="2" borderId="24" xfId="0" applyFont="1" applyFill="1" applyBorder="1" applyAlignment="1">
      <alignment vertical="top" wrapText="1"/>
    </xf>
    <xf numFmtId="0" fontId="17" fillId="2" borderId="25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/>
    </xf>
    <xf numFmtId="0" fontId="19" fillId="3" borderId="34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/>
    </xf>
    <xf numFmtId="4" fontId="0" fillId="2" borderId="41" xfId="0" applyNumberForma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44" fontId="0" fillId="2" borderId="41" xfId="0" applyNumberFormat="1" applyFill="1" applyBorder="1" applyAlignment="1">
      <alignment horizontal="center" vertical="center"/>
    </xf>
    <xf numFmtId="10" fontId="0" fillId="2" borderId="41" xfId="2" applyNumberFormat="1" applyFont="1" applyFill="1" applyBorder="1" applyAlignment="1">
      <alignment horizontal="center" vertical="center"/>
    </xf>
    <xf numFmtId="10" fontId="0" fillId="2" borderId="42" xfId="0" applyNumberFormat="1" applyFill="1" applyBorder="1" applyAlignment="1">
      <alignment horizontal="center" vertical="center"/>
    </xf>
    <xf numFmtId="0" fontId="31" fillId="2" borderId="43" xfId="0" applyFont="1" applyFill="1" applyBorder="1" applyAlignment="1">
      <alignment horizontal="center" vertical="center"/>
    </xf>
    <xf numFmtId="4" fontId="0" fillId="2" borderId="44" xfId="0" applyNumberForma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44" fontId="0" fillId="2" borderId="44" xfId="0" applyNumberFormat="1" applyFill="1" applyBorder="1" applyAlignment="1">
      <alignment horizontal="center" vertical="center"/>
    </xf>
    <xf numFmtId="10" fontId="0" fillId="2" borderId="44" xfId="2" applyNumberFormat="1" applyFont="1" applyFill="1" applyBorder="1" applyAlignment="1">
      <alignment horizontal="center" vertical="center"/>
    </xf>
    <xf numFmtId="10" fontId="0" fillId="2" borderId="45" xfId="0" applyNumberFormat="1" applyFill="1" applyBorder="1" applyAlignment="1">
      <alignment horizontal="center" vertical="center"/>
    </xf>
    <xf numFmtId="4" fontId="0" fillId="2" borderId="44" xfId="0" applyNumberForma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44" fontId="0" fillId="2" borderId="47" xfId="0" applyNumberFormat="1" applyFill="1" applyBorder="1" applyAlignment="1">
      <alignment horizontal="center" vertical="center"/>
    </xf>
    <xf numFmtId="10" fontId="0" fillId="2" borderId="47" xfId="2" applyNumberFormat="1" applyFont="1" applyFill="1" applyBorder="1" applyAlignment="1">
      <alignment horizontal="center" vertical="center"/>
    </xf>
    <xf numFmtId="10" fontId="0" fillId="2" borderId="48" xfId="0" applyNumberForma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166" fontId="0" fillId="2" borderId="28" xfId="0" applyNumberFormat="1" applyFill="1" applyBorder="1" applyAlignment="1">
      <alignment horizontal="center" vertical="center"/>
    </xf>
    <xf numFmtId="166" fontId="21" fillId="2" borderId="28" xfId="1" applyNumberFormat="1" applyFont="1" applyFill="1" applyBorder="1" applyAlignment="1">
      <alignment horizontal="center" vertical="center"/>
    </xf>
    <xf numFmtId="166" fontId="0" fillId="2" borderId="30" xfId="0" applyNumberFormat="1" applyFill="1" applyBorder="1" applyAlignment="1">
      <alignment horizontal="center" vertical="center"/>
    </xf>
    <xf numFmtId="166" fontId="0" fillId="2" borderId="31" xfId="0" applyNumberFormat="1" applyFill="1" applyBorder="1" applyAlignment="1">
      <alignment horizontal="center" vertical="center"/>
    </xf>
    <xf numFmtId="166" fontId="0" fillId="2" borderId="38" xfId="0" applyNumberFormat="1" applyFill="1" applyBorder="1" applyAlignment="1">
      <alignment horizontal="center" vertical="center"/>
    </xf>
    <xf numFmtId="166" fontId="0" fillId="2" borderId="39" xfId="0" applyNumberFormat="1" applyFill="1" applyBorder="1" applyAlignment="1">
      <alignment horizontal="center" vertical="center"/>
    </xf>
    <xf numFmtId="166" fontId="6" fillId="2" borderId="34" xfId="1" applyNumberFormat="1" applyFont="1" applyFill="1" applyBorder="1" applyAlignment="1">
      <alignment horizontal="center" vertical="center" wrapText="1"/>
    </xf>
    <xf numFmtId="166" fontId="6" fillId="2" borderId="35" xfId="1" applyNumberFormat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4" fontId="24" fillId="9" borderId="36" xfId="0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vertical="center" wrapText="1"/>
    </xf>
    <xf numFmtId="0" fontId="20" fillId="2" borderId="23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4" fillId="9" borderId="36" xfId="0" applyFont="1" applyFill="1" applyBorder="1" applyAlignment="1">
      <alignment horizontal="left" vertical="center" wrapText="1"/>
    </xf>
    <xf numFmtId="0" fontId="24" fillId="9" borderId="36" xfId="0" applyFont="1" applyFill="1" applyBorder="1" applyAlignment="1">
      <alignment horizontal="right" vertical="center" wrapText="1"/>
    </xf>
    <xf numFmtId="44" fontId="24" fillId="9" borderId="36" xfId="1" applyFont="1" applyFill="1" applyBorder="1" applyAlignment="1">
      <alignment horizontal="left" vertical="center" wrapText="1"/>
    </xf>
    <xf numFmtId="44" fontId="24" fillId="9" borderId="36" xfId="1" applyFont="1" applyFill="1" applyBorder="1" applyAlignment="1">
      <alignment horizontal="right" vertical="center" wrapText="1"/>
    </xf>
    <xf numFmtId="4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right" vertical="center" wrapText="1"/>
    </xf>
    <xf numFmtId="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 wrapText="1"/>
    </xf>
    <xf numFmtId="44" fontId="12" fillId="2" borderId="0" xfId="1" applyFont="1" applyFill="1" applyAlignment="1">
      <alignment vertical="center" wrapText="1"/>
    </xf>
    <xf numFmtId="4" fontId="12" fillId="2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 wrapText="1"/>
    </xf>
    <xf numFmtId="4" fontId="0" fillId="2" borderId="47" xfId="0" applyNumberForma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left" vertical="center" wrapText="1"/>
    </xf>
    <xf numFmtId="0" fontId="23" fillId="2" borderId="36" xfId="0" applyFont="1" applyFill="1" applyBorder="1" applyAlignment="1">
      <alignment horizontal="right" vertical="center" wrapText="1"/>
    </xf>
    <xf numFmtId="0" fontId="23" fillId="2" borderId="36" xfId="0" applyFont="1" applyFill="1" applyBorder="1" applyAlignment="1">
      <alignment horizontal="center" vertical="center" wrapText="1"/>
    </xf>
    <xf numFmtId="4" fontId="23" fillId="2" borderId="36" xfId="0" applyNumberFormat="1" applyFont="1" applyFill="1" applyBorder="1" applyAlignment="1">
      <alignment horizontal="center" vertical="center" wrapText="1"/>
    </xf>
    <xf numFmtId="44" fontId="23" fillId="2" borderId="36" xfId="1" applyFont="1" applyFill="1" applyBorder="1" applyAlignment="1">
      <alignment horizontal="right" vertical="center" wrapText="1"/>
    </xf>
    <xf numFmtId="44" fontId="0" fillId="2" borderId="0" xfId="0" applyNumberFormat="1" applyFill="1" applyAlignment="1">
      <alignment vertical="center"/>
    </xf>
    <xf numFmtId="0" fontId="35" fillId="2" borderId="14" xfId="0" applyFont="1" applyFill="1" applyBorder="1" applyAlignment="1">
      <alignment horizontal="left" vertical="center" wrapText="1"/>
    </xf>
    <xf numFmtId="0" fontId="34" fillId="2" borderId="14" xfId="0" applyFont="1" applyFill="1" applyBorder="1" applyAlignment="1">
      <alignment horizontal="right" vertical="center" wrapText="1"/>
    </xf>
    <xf numFmtId="0" fontId="35" fillId="2" borderId="14" xfId="0" applyFont="1" applyFill="1" applyBorder="1" applyAlignment="1">
      <alignment vertical="center"/>
    </xf>
    <xf numFmtId="44" fontId="34" fillId="2" borderId="14" xfId="1" applyFont="1" applyFill="1" applyBorder="1" applyAlignment="1">
      <alignment vertical="center" wrapText="1"/>
    </xf>
    <xf numFmtId="0" fontId="35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2" fontId="18" fillId="2" borderId="24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5" xfId="0" applyNumberFormat="1" applyFont="1" applyFill="1" applyBorder="1" applyAlignment="1">
      <alignment horizontal="center" vertical="center" wrapText="1"/>
    </xf>
    <xf numFmtId="2" fontId="18" fillId="2" borderId="19" xfId="0" applyNumberFormat="1" applyFont="1" applyFill="1" applyBorder="1" applyAlignment="1">
      <alignment horizontal="center" vertical="center" wrapText="1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20" xfId="0" applyNumberFormat="1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7" fillId="2" borderId="18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25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0" fontId="17" fillId="2" borderId="20" xfId="0" applyFont="1" applyFill="1" applyBorder="1" applyAlignment="1">
      <alignment horizontal="center" vertical="top" wrapText="1"/>
    </xf>
    <xf numFmtId="2" fontId="19" fillId="2" borderId="17" xfId="0" applyNumberFormat="1" applyFont="1" applyFill="1" applyBorder="1" applyAlignment="1">
      <alignment horizontal="left" vertical="center"/>
    </xf>
    <xf numFmtId="2" fontId="19" fillId="2" borderId="23" xfId="0" applyNumberFormat="1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0" fontId="18" fillId="2" borderId="23" xfId="2" applyNumberFormat="1" applyFont="1" applyFill="1" applyBorder="1" applyAlignment="1">
      <alignment horizontal="center" vertical="center"/>
    </xf>
    <xf numFmtId="10" fontId="18" fillId="2" borderId="16" xfId="2" applyNumberFormat="1" applyFont="1" applyFill="1" applyBorder="1" applyAlignment="1">
      <alignment horizontal="center" vertical="center"/>
    </xf>
    <xf numFmtId="0" fontId="0" fillId="2" borderId="44" xfId="0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center" wrapText="1"/>
    </xf>
    <xf numFmtId="0" fontId="18" fillId="0" borderId="23" xfId="0" applyFont="1" applyBorder="1"/>
    <xf numFmtId="0" fontId="17" fillId="8" borderId="14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wrapText="1"/>
    </xf>
    <xf numFmtId="0" fontId="18" fillId="0" borderId="16" xfId="0" applyFont="1" applyBorder="1"/>
    <xf numFmtId="0" fontId="19" fillId="3" borderId="3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left" vertical="center" wrapText="1"/>
    </xf>
    <xf numFmtId="0" fontId="0" fillId="2" borderId="47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18" fillId="0" borderId="0" xfId="0" applyFont="1" applyBorder="1"/>
    <xf numFmtId="0" fontId="17" fillId="2" borderId="17" xfId="0" applyFont="1" applyFill="1" applyBorder="1" applyAlignment="1">
      <alignment horizontal="center" vertical="top" wrapText="1"/>
    </xf>
    <xf numFmtId="0" fontId="17" fillId="2" borderId="24" xfId="0" applyFont="1" applyFill="1" applyBorder="1" applyAlignment="1">
      <alignment horizontal="center" vertical="top" wrapText="1"/>
    </xf>
    <xf numFmtId="0" fontId="17" fillId="2" borderId="19" xfId="0" applyFont="1" applyFill="1" applyBorder="1" applyAlignment="1">
      <alignment horizontal="center" vertical="top" wrapText="1"/>
    </xf>
    <xf numFmtId="0" fontId="0" fillId="2" borderId="38" xfId="0" applyFill="1" applyBorder="1" applyAlignment="1">
      <alignment horizontal="left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7" fillId="8" borderId="0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 wrapText="1"/>
    </xf>
    <xf numFmtId="0" fontId="17" fillId="2" borderId="24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2" fontId="19" fillId="2" borderId="18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left" vertical="center"/>
    </xf>
    <xf numFmtId="2" fontId="6" fillId="2" borderId="7" xfId="0" applyNumberFormat="1" applyFont="1" applyFill="1" applyBorder="1" applyAlignment="1">
      <alignment horizontal="left" vertical="center"/>
    </xf>
    <xf numFmtId="2" fontId="6" fillId="2" borderId="8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2" fontId="5" fillId="2" borderId="9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169" fontId="0" fillId="2" borderId="30" xfId="0" applyNumberFormat="1" applyFill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4328047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78414</xdr:colOff>
      <xdr:row>3</xdr:row>
      <xdr:rowOff>133797</xdr:rowOff>
    </xdr:from>
    <xdr:ext cx="1643930" cy="739589"/>
    <xdr:pic>
      <xdr:nvPicPr>
        <xdr:cNvPr id="2" name="Imagem 1">
          <a:extLst>
            <a:ext uri="{FF2B5EF4-FFF2-40B4-BE49-F238E27FC236}">
              <a16:creationId xmlns:a16="http://schemas.microsoft.com/office/drawing/2014/main" id="{3D9DDC2B-74ED-4DB5-93AE-C1F6B06F70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14" y="886272"/>
          <a:ext cx="1643930" cy="739589"/>
        </a:xfrm>
        <a:prstGeom prst="rect">
          <a:avLst/>
        </a:prstGeom>
      </xdr:spPr>
    </xdr:pic>
    <xdr:clientData/>
  </xdr:oneCellAnchor>
  <xdr:twoCellAnchor editAs="oneCell">
    <xdr:from>
      <xdr:col>5</xdr:col>
      <xdr:colOff>215600</xdr:colOff>
      <xdr:row>3</xdr:row>
      <xdr:rowOff>69700</xdr:rowOff>
    </xdr:from>
    <xdr:to>
      <xdr:col>6</xdr:col>
      <xdr:colOff>1348740</xdr:colOff>
      <xdr:row>5</xdr:row>
      <xdr:rowOff>94165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105B0E10-90FB-4B5B-92EB-545143F80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925" y="822175"/>
          <a:ext cx="2375200" cy="988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55554</xdr:colOff>
      <xdr:row>3</xdr:row>
      <xdr:rowOff>358587</xdr:rowOff>
    </xdr:from>
    <xdr:ext cx="1643930" cy="739589"/>
    <xdr:pic>
      <xdr:nvPicPr>
        <xdr:cNvPr id="2" name="Imagem 1">
          <a:extLst>
            <a:ext uri="{FF2B5EF4-FFF2-40B4-BE49-F238E27FC236}">
              <a16:creationId xmlns:a16="http://schemas.microsoft.com/office/drawing/2014/main" id="{36C3B4B3-17EA-415B-B4B5-4C7C6A7439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64" y="1114872"/>
          <a:ext cx="1643930" cy="739589"/>
        </a:xfrm>
        <a:prstGeom prst="rect">
          <a:avLst/>
        </a:prstGeom>
      </xdr:spPr>
    </xdr:pic>
    <xdr:clientData/>
  </xdr:oneCellAnchor>
  <xdr:twoCellAnchor editAs="oneCell">
    <xdr:from>
      <xdr:col>5</xdr:col>
      <xdr:colOff>430864</xdr:colOff>
      <xdr:row>3</xdr:row>
      <xdr:rowOff>22075</xdr:rowOff>
    </xdr:from>
    <xdr:to>
      <xdr:col>6</xdr:col>
      <xdr:colOff>1350644</xdr:colOff>
      <xdr:row>5</xdr:row>
      <xdr:rowOff>54160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35E3536B-B9D6-40DD-89FA-C8896C44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0189" y="774550"/>
          <a:ext cx="2159935" cy="988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59364</xdr:colOff>
      <xdr:row>3</xdr:row>
      <xdr:rowOff>162372</xdr:rowOff>
    </xdr:from>
    <xdr:ext cx="1643930" cy="739589"/>
    <xdr:pic>
      <xdr:nvPicPr>
        <xdr:cNvPr id="2" name="Imagem 1">
          <a:extLst>
            <a:ext uri="{FF2B5EF4-FFF2-40B4-BE49-F238E27FC236}">
              <a16:creationId xmlns:a16="http://schemas.microsoft.com/office/drawing/2014/main" id="{D6322AA4-5C33-4D45-9BD9-3AFD7BCA91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64" y="914847"/>
          <a:ext cx="1643930" cy="739589"/>
        </a:xfrm>
        <a:prstGeom prst="rect">
          <a:avLst/>
        </a:prstGeom>
      </xdr:spPr>
    </xdr:pic>
    <xdr:clientData/>
  </xdr:oneCellAnchor>
  <xdr:twoCellAnchor editAs="oneCell">
    <xdr:from>
      <xdr:col>5</xdr:col>
      <xdr:colOff>434675</xdr:colOff>
      <xdr:row>3</xdr:row>
      <xdr:rowOff>142090</xdr:rowOff>
    </xdr:from>
    <xdr:to>
      <xdr:col>6</xdr:col>
      <xdr:colOff>1237614</xdr:colOff>
      <xdr:row>5</xdr:row>
      <xdr:rowOff>168460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43546E91-7F6B-4F07-AC6D-E8FC4748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810" y="892660"/>
          <a:ext cx="2046904" cy="98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59359</xdr:colOff>
      <xdr:row>3</xdr:row>
      <xdr:rowOff>362390</xdr:rowOff>
    </xdr:from>
    <xdr:ext cx="1659761" cy="724952"/>
    <xdr:pic>
      <xdr:nvPicPr>
        <xdr:cNvPr id="2" name="Imagem 1">
          <a:extLst>
            <a:ext uri="{FF2B5EF4-FFF2-40B4-BE49-F238E27FC236}">
              <a16:creationId xmlns:a16="http://schemas.microsoft.com/office/drawing/2014/main" id="{3B3E486B-2849-4126-BEB7-565269615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59" y="1114865"/>
          <a:ext cx="1659761" cy="724952"/>
        </a:xfrm>
        <a:prstGeom prst="rect">
          <a:avLst/>
        </a:prstGeom>
      </xdr:spPr>
    </xdr:pic>
    <xdr:clientData/>
  </xdr:oneCellAnchor>
  <xdr:twoCellAnchor editAs="oneCell">
    <xdr:from>
      <xdr:col>5</xdr:col>
      <xdr:colOff>362301</xdr:colOff>
      <xdr:row>3</xdr:row>
      <xdr:rowOff>132579</xdr:rowOff>
    </xdr:from>
    <xdr:to>
      <xdr:col>6</xdr:col>
      <xdr:colOff>1310983</xdr:colOff>
      <xdr:row>5</xdr:row>
      <xdr:rowOff>20950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83E7C676-705E-4BE2-BEE3-001FF0CA9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01626" y="885054"/>
          <a:ext cx="2196457" cy="840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92982</xdr:colOff>
      <xdr:row>3</xdr:row>
      <xdr:rowOff>291353</xdr:rowOff>
    </xdr:from>
    <xdr:ext cx="1748593" cy="795618"/>
    <xdr:pic>
      <xdr:nvPicPr>
        <xdr:cNvPr id="2" name="Imagem 1">
          <a:extLst>
            <a:ext uri="{FF2B5EF4-FFF2-40B4-BE49-F238E27FC236}">
              <a16:creationId xmlns:a16="http://schemas.microsoft.com/office/drawing/2014/main" id="{77056FE1-5189-4B87-BCD2-0EB4A7DB0A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2" y="1042147"/>
          <a:ext cx="1748593" cy="795618"/>
        </a:xfrm>
        <a:prstGeom prst="rect">
          <a:avLst/>
        </a:prstGeom>
      </xdr:spPr>
    </xdr:pic>
    <xdr:clientData/>
  </xdr:oneCellAnchor>
  <xdr:twoCellAnchor editAs="oneCell">
    <xdr:from>
      <xdr:col>4</xdr:col>
      <xdr:colOff>1306284</xdr:colOff>
      <xdr:row>3</xdr:row>
      <xdr:rowOff>104053</xdr:rowOff>
    </xdr:from>
    <xdr:to>
      <xdr:col>6</xdr:col>
      <xdr:colOff>1351189</xdr:colOff>
      <xdr:row>5</xdr:row>
      <xdr:rowOff>190420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BCB33F67-6585-4234-8F25-8941B22C2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8" y="852446"/>
          <a:ext cx="2902133" cy="1297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631088</xdr:colOff>
      <xdr:row>3</xdr:row>
      <xdr:rowOff>125794</xdr:rowOff>
    </xdr:from>
    <xdr:ext cx="1632051" cy="788605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088" y="880174"/>
          <a:ext cx="1632051" cy="788605"/>
        </a:xfrm>
        <a:prstGeom prst="rect">
          <a:avLst/>
        </a:prstGeom>
      </xdr:spPr>
    </xdr:pic>
    <xdr:clientData/>
  </xdr:oneCellAnchor>
  <xdr:twoCellAnchor editAs="oneCell">
    <xdr:from>
      <xdr:col>7</xdr:col>
      <xdr:colOff>552450</xdr:colOff>
      <xdr:row>2</xdr:row>
      <xdr:rowOff>226694</xdr:rowOff>
    </xdr:from>
    <xdr:to>
      <xdr:col>8</xdr:col>
      <xdr:colOff>1888940</xdr:colOff>
      <xdr:row>5</xdr:row>
      <xdr:rowOff>3622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8D7F964D-A681-4F42-A932-64CADF04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9210" y="729614"/>
          <a:ext cx="2578581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52386</xdr:colOff>
      <xdr:row>3</xdr:row>
      <xdr:rowOff>75288</xdr:rowOff>
    </xdr:from>
    <xdr:ext cx="1777872" cy="678645"/>
    <xdr:pic>
      <xdr:nvPicPr>
        <xdr:cNvPr id="2" name="Imagem 1">
          <a:extLst>
            <a:ext uri="{FF2B5EF4-FFF2-40B4-BE49-F238E27FC236}">
              <a16:creationId xmlns:a16="http://schemas.microsoft.com/office/drawing/2014/main" id="{8684FAF6-35FA-4739-9498-6309F8504C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04" y="1005376"/>
          <a:ext cx="1777872" cy="678645"/>
        </a:xfrm>
        <a:prstGeom prst="rect">
          <a:avLst/>
        </a:prstGeom>
      </xdr:spPr>
    </xdr:pic>
    <xdr:clientData/>
  </xdr:oneCellAnchor>
  <xdr:twoCellAnchor editAs="oneCell">
    <xdr:from>
      <xdr:col>5</xdr:col>
      <xdr:colOff>289896</xdr:colOff>
      <xdr:row>3</xdr:row>
      <xdr:rowOff>12888</xdr:rowOff>
    </xdr:from>
    <xdr:to>
      <xdr:col>7</xdr:col>
      <xdr:colOff>396241</xdr:colOff>
      <xdr:row>3</xdr:row>
      <xdr:rowOff>859778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20C9452E-A6E7-47D2-95B8-B819A38F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837" y="942976"/>
          <a:ext cx="1988709" cy="85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861725</xdr:colOff>
      <xdr:row>2</xdr:row>
      <xdr:rowOff>235164</xdr:rowOff>
    </xdr:from>
    <xdr:ext cx="1917334" cy="741989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25" y="934411"/>
          <a:ext cx="1917334" cy="741989"/>
        </a:xfrm>
        <a:prstGeom prst="rect">
          <a:avLst/>
        </a:prstGeom>
      </xdr:spPr>
    </xdr:pic>
    <xdr:clientData/>
  </xdr:oneCellAnchor>
  <xdr:twoCellAnchor editAs="oneCell">
    <xdr:from>
      <xdr:col>5</xdr:col>
      <xdr:colOff>708212</xdr:colOff>
      <xdr:row>2</xdr:row>
      <xdr:rowOff>71717</xdr:rowOff>
    </xdr:from>
    <xdr:to>
      <xdr:col>7</xdr:col>
      <xdr:colOff>396576</xdr:colOff>
      <xdr:row>3</xdr:row>
      <xdr:rowOff>797970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7F69F08E-29B4-4CB9-9272-7E1CEA8EF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8212" y="770964"/>
          <a:ext cx="2256346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orcafascio.com/orc/orcamentos/640138154aad368ec298f95f/composicoes/6401222249a241885c8e06f6" TargetMode="External"/><Relationship Id="rId2" Type="http://schemas.openxmlformats.org/officeDocument/2006/relationships/hyperlink" Target="https://app.orcafascio.com/orc/orcamentos/640138154aad368ec298f95f/composicoes/6401215b4aad368ec098fd7e" TargetMode="External"/><Relationship Id="rId1" Type="http://schemas.openxmlformats.org/officeDocument/2006/relationships/hyperlink" Target="https://app.orcafascio.com/orc/orcamentos/640138154aad368ec298f95f/composicoes/637bde2e2325b476164893f0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ikail@contelurb.com.br" TargetMode="External"/><Relationship Id="rId13" Type="http://schemas.openxmlformats.org/officeDocument/2006/relationships/hyperlink" Target="https://www.comerciodalimpeza.com.br/saco-para-lixo-100-litros-100-unds-super-reforcado?parceiro=6154&amp;variant_id=689" TargetMode="External"/><Relationship Id="rId3" Type="http://schemas.openxmlformats.org/officeDocument/2006/relationships/hyperlink" Target="mailto:contato@lurbsolution.com" TargetMode="External"/><Relationship Id="rId7" Type="http://schemas.openxmlformats.org/officeDocument/2006/relationships/hyperlink" Target="mailto:eerikki.molok@yahoo.com" TargetMode="External"/><Relationship Id="rId12" Type="http://schemas.openxmlformats.org/officeDocument/2006/relationships/hyperlink" Target="mailto:mikail@contelurb.com.br" TargetMode="External"/><Relationship Id="rId17" Type="http://schemas.openxmlformats.org/officeDocument/2006/relationships/drawing" Target="../drawings/drawing9.xml"/><Relationship Id="rId2" Type="http://schemas.openxmlformats.org/officeDocument/2006/relationships/hyperlink" Target="mailto:contato@lurbsolution.com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mailto:eerikki.molok@yahoo.com" TargetMode="External"/><Relationship Id="rId6" Type="http://schemas.openxmlformats.org/officeDocument/2006/relationships/hyperlink" Target="mailto:contato@lurbsolution.com" TargetMode="External"/><Relationship Id="rId11" Type="http://schemas.openxmlformats.org/officeDocument/2006/relationships/hyperlink" Target="mailto:mikail@contelurb.com.br" TargetMode="External"/><Relationship Id="rId5" Type="http://schemas.openxmlformats.org/officeDocument/2006/relationships/hyperlink" Target="mailto:mikail@contelurb.com.br" TargetMode="External"/><Relationship Id="rId15" Type="http://schemas.openxmlformats.org/officeDocument/2006/relationships/hyperlink" Target="https://www.distribuidoracaue.com.br/saco-para-lixo-100l-com-100-unidades-prod.html" TargetMode="External"/><Relationship Id="rId10" Type="http://schemas.openxmlformats.org/officeDocument/2006/relationships/hyperlink" Target="mailto:eerikki.molok@yahoo.com" TargetMode="External"/><Relationship Id="rId4" Type="http://schemas.openxmlformats.org/officeDocument/2006/relationships/hyperlink" Target="mailto:eerikki.molok@yahoo.com" TargetMode="External"/><Relationship Id="rId9" Type="http://schemas.openxmlformats.org/officeDocument/2006/relationships/hyperlink" Target="mailto:contato@lurbsolution.com" TargetMode="External"/><Relationship Id="rId14" Type="http://schemas.openxmlformats.org/officeDocument/2006/relationships/hyperlink" Target="https://sousalimp.com.br/produto/saco-plastico-para-lixo-100l-linha-reforca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view="pageBreakPreview" zoomScaleNormal="100" zoomScaleSheetLayoutView="100" workbookViewId="0">
      <selection activeCell="B19" sqref="B19"/>
    </sheetView>
  </sheetViews>
  <sheetFormatPr defaultColWidth="9" defaultRowHeight="15" x14ac:dyDescent="0.25"/>
  <cols>
    <col min="1" max="1" width="9.09765625" style="17" customWidth="1"/>
    <col min="2" max="2" width="30.8984375" style="17" customWidth="1"/>
    <col min="3" max="3" width="106.8984375" style="19" bestFit="1" customWidth="1"/>
    <col min="4" max="4" width="21.69921875" style="18" customWidth="1"/>
    <col min="5" max="5" width="10" style="16" bestFit="1" customWidth="1"/>
    <col min="6" max="6" width="12.09765625" style="16" customWidth="1"/>
    <col min="7" max="7" width="9" style="9"/>
    <col min="8" max="8" width="18.69921875" style="9" customWidth="1"/>
    <col min="9" max="9" width="95.19921875" style="9" bestFit="1" customWidth="1"/>
    <col min="10" max="10" width="17.69921875" style="9" bestFit="1" customWidth="1"/>
    <col min="11" max="11" width="14.5" style="9" bestFit="1" customWidth="1"/>
    <col min="12" max="12" width="17.69921875" style="9" bestFit="1" customWidth="1"/>
    <col min="13" max="16384" width="9" style="9"/>
  </cols>
  <sheetData>
    <row r="1" spans="2:5" ht="46.2" customHeight="1" x14ac:dyDescent="0.25">
      <c r="B1" s="220" t="s">
        <v>28</v>
      </c>
      <c r="C1" s="220"/>
    </row>
    <row r="2" spans="2:5" ht="37.950000000000003" customHeight="1" x14ac:dyDescent="0.25">
      <c r="B2" s="25" t="s">
        <v>1</v>
      </c>
      <c r="C2" s="13" t="s">
        <v>568</v>
      </c>
      <c r="E2" s="18"/>
    </row>
    <row r="3" spans="2:5" ht="37.950000000000003" customHeight="1" x14ac:dyDescent="0.25">
      <c r="B3" s="25" t="s">
        <v>2</v>
      </c>
      <c r="C3" s="13" t="s">
        <v>40</v>
      </c>
      <c r="E3" s="18"/>
    </row>
    <row r="4" spans="2:5" ht="37.950000000000003" customHeight="1" x14ac:dyDescent="0.25">
      <c r="B4" s="25" t="s">
        <v>12</v>
      </c>
      <c r="C4" s="47">
        <f ca="1">TODAY()</f>
        <v>45029</v>
      </c>
      <c r="E4" s="18"/>
    </row>
    <row r="5" spans="2:5" ht="37.950000000000003" customHeight="1" x14ac:dyDescent="0.25">
      <c r="B5" s="25" t="s">
        <v>16</v>
      </c>
      <c r="C5" s="22">
        <v>0.2712</v>
      </c>
      <c r="E5" s="18"/>
    </row>
    <row r="6" spans="2:5" ht="37.950000000000003" customHeight="1" x14ac:dyDescent="0.25">
      <c r="B6" s="25" t="s">
        <v>17</v>
      </c>
      <c r="C6" s="22">
        <v>0</v>
      </c>
      <c r="E6" s="18"/>
    </row>
    <row r="7" spans="2:5" ht="80.400000000000006" customHeight="1" x14ac:dyDescent="0.25">
      <c r="B7" s="25" t="s">
        <v>18</v>
      </c>
      <c r="C7" s="57" t="s">
        <v>569</v>
      </c>
      <c r="E7" s="18"/>
    </row>
    <row r="8" spans="2:5" ht="37.950000000000003" customHeight="1" x14ac:dyDescent="0.25">
      <c r="B8" s="25" t="s">
        <v>29</v>
      </c>
      <c r="C8" s="13" t="s">
        <v>22</v>
      </c>
      <c r="E8" s="18"/>
    </row>
    <row r="9" spans="2:5" ht="37.950000000000003" customHeight="1" x14ac:dyDescent="0.25">
      <c r="B9" s="25" t="s">
        <v>20</v>
      </c>
      <c r="C9" s="13" t="s">
        <v>21</v>
      </c>
      <c r="E9" s="18"/>
    </row>
    <row r="11" spans="2:5" x14ac:dyDescent="0.25">
      <c r="B11" s="21"/>
      <c r="C11" s="20"/>
      <c r="D11" s="16"/>
    </row>
    <row r="12" spans="2:5" x14ac:dyDescent="0.25">
      <c r="B12" s="221" t="s">
        <v>30</v>
      </c>
      <c r="C12" s="222"/>
      <c r="D12" s="16"/>
    </row>
    <row r="13" spans="2:5" ht="58.95" customHeight="1" x14ac:dyDescent="0.25">
      <c r="B13" s="23"/>
      <c r="C13" s="24"/>
    </row>
    <row r="18" spans="3:7" x14ac:dyDescent="0.25">
      <c r="C18" s="9"/>
    </row>
    <row r="19" spans="3:7" x14ac:dyDescent="0.25">
      <c r="C19"/>
    </row>
    <row r="20" spans="3:7" x14ac:dyDescent="0.25">
      <c r="G20"/>
    </row>
    <row r="21" spans="3:7" x14ac:dyDescent="0.25">
      <c r="C21"/>
    </row>
  </sheetData>
  <mergeCells count="2">
    <mergeCell ref="B1:C1"/>
    <mergeCell ref="B12:C12"/>
  </mergeCells>
  <phoneticPr fontId="9" type="noConversion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631B-F2EE-4A4F-97D8-8C6F9EA8C69F}">
  <sheetPr>
    <pageSetUpPr fitToPage="1"/>
  </sheetPr>
  <dimension ref="A1:I38"/>
  <sheetViews>
    <sheetView tabSelected="1" view="pageBreakPreview" zoomScale="85" zoomScaleNormal="85" zoomScaleSheetLayoutView="85" workbookViewId="0">
      <selection activeCell="A23" sqref="A23"/>
    </sheetView>
  </sheetViews>
  <sheetFormatPr defaultColWidth="8.69921875" defaultRowHeight="13.8" x14ac:dyDescent="0.25"/>
  <cols>
    <col min="1" max="1" width="11.69921875" style="109" customWidth="1"/>
    <col min="2" max="2" width="12" style="110" customWidth="1"/>
    <col min="3" max="3" width="77.5" style="110" customWidth="1"/>
    <col min="4" max="4" width="14.59765625" style="110" customWidth="1"/>
    <col min="5" max="5" width="13.19921875" style="109" customWidth="1"/>
    <col min="6" max="6" width="16.3984375" style="109" customWidth="1"/>
    <col min="7" max="7" width="22.3984375" style="113" bestFit="1" customWidth="1"/>
    <col min="8" max="8" width="18" style="113" customWidth="1"/>
    <col min="9" max="9" width="15.19921875" style="109" bestFit="1" customWidth="1"/>
    <col min="10" max="16384" width="8.69921875" style="109"/>
  </cols>
  <sheetData>
    <row r="1" spans="1:9" s="26" customFormat="1" ht="21.75" customHeight="1" thickBot="1" x14ac:dyDescent="0.35">
      <c r="A1" s="223" t="s">
        <v>579</v>
      </c>
      <c r="B1" s="223"/>
      <c r="C1" s="223"/>
      <c r="D1" s="223"/>
      <c r="E1" s="223"/>
      <c r="F1" s="223"/>
      <c r="G1" s="224"/>
      <c r="H1" s="31" t="s">
        <v>1</v>
      </c>
      <c r="I1" s="33" t="str">
        <f>DADOS!C2</f>
        <v>R00</v>
      </c>
    </row>
    <row r="2" spans="1:9" s="27" customFormat="1" ht="18" thickBot="1" x14ac:dyDescent="0.3">
      <c r="A2" s="225"/>
      <c r="B2" s="225"/>
      <c r="C2" s="225"/>
      <c r="D2" s="225"/>
      <c r="E2" s="225"/>
      <c r="F2" s="225"/>
      <c r="G2" s="226"/>
      <c r="H2" s="32" t="s">
        <v>12</v>
      </c>
      <c r="I2" s="48">
        <f ca="1">DADOS!C4</f>
        <v>45029</v>
      </c>
    </row>
    <row r="3" spans="1:9" s="27" customFormat="1" ht="20.25" customHeight="1" x14ac:dyDescent="0.25">
      <c r="A3" s="233" t="s">
        <v>13</v>
      </c>
      <c r="B3" s="234"/>
      <c r="C3" s="239" t="s">
        <v>14</v>
      </c>
      <c r="D3" s="240"/>
      <c r="E3" s="149"/>
      <c r="F3" s="30" t="s">
        <v>11</v>
      </c>
      <c r="G3" s="146"/>
      <c r="H3" s="30" t="s">
        <v>15</v>
      </c>
      <c r="I3" s="28"/>
    </row>
    <row r="4" spans="1:9" s="27" customFormat="1" ht="58.8" customHeight="1" thickBot="1" x14ac:dyDescent="0.3">
      <c r="A4" s="235"/>
      <c r="B4" s="236"/>
      <c r="C4" s="227" t="str">
        <f>DADOS!C3</f>
        <v>COLETA DE RESÍDUOS SÓLIDOS NO MUNICÍPIO DE POUSO ALEGRE-MG</v>
      </c>
      <c r="D4" s="228"/>
      <c r="E4" s="229"/>
      <c r="F4" s="147"/>
      <c r="G4" s="148"/>
      <c r="H4" s="241" t="str">
        <f>DADOS!C7</f>
        <v>SINAPI -02/2023 - Minas Gerais
SICRO3 - 10/2022 - Minas Gerais
SETOP - 10/2022 - Minas Gerais
SUDECAP - 12/2022 - Minas Gerais</v>
      </c>
      <c r="I4" s="242"/>
    </row>
    <row r="5" spans="1:9" s="27" customFormat="1" ht="16.2" customHeight="1" x14ac:dyDescent="0.25">
      <c r="A5" s="235"/>
      <c r="B5" s="236"/>
      <c r="C5" s="227"/>
      <c r="D5" s="228"/>
      <c r="E5" s="229"/>
      <c r="F5" s="147"/>
      <c r="G5" s="148"/>
      <c r="H5" s="243" t="s">
        <v>16</v>
      </c>
      <c r="I5" s="245">
        <f>DADOS!C5</f>
        <v>0.2712</v>
      </c>
    </row>
    <row r="6" spans="1:9" s="27" customFormat="1" ht="18" thickBot="1" x14ac:dyDescent="0.3">
      <c r="A6" s="237"/>
      <c r="B6" s="238"/>
      <c r="C6" s="230"/>
      <c r="D6" s="231"/>
      <c r="E6" s="232"/>
      <c r="F6" s="147"/>
      <c r="G6" s="148"/>
      <c r="H6" s="244"/>
      <c r="I6" s="246"/>
    </row>
    <row r="7" spans="1:9" s="29" customFormat="1" ht="7.95" customHeight="1" thickBot="1" x14ac:dyDescent="0.35">
      <c r="A7" s="248"/>
      <c r="B7" s="249"/>
      <c r="C7" s="249"/>
      <c r="D7" s="249"/>
      <c r="E7" s="249"/>
      <c r="F7" s="249"/>
      <c r="G7" s="249"/>
      <c r="H7" s="249"/>
      <c r="I7" s="249"/>
    </row>
    <row r="8" spans="1:9" s="27" customFormat="1" ht="22.95" customHeight="1" thickBot="1" x14ac:dyDescent="0.3">
      <c r="A8" s="250" t="str">
        <f>A1&amp;" DE PROJETO EXECUTIVO - "&amp;C4</f>
        <v>CURVA ABC - PRIMEIRO EXERCÍCIO DE PROJETO EXECUTIVO - COLETA DE RESÍDUOS SÓLIDOS NO MUNICÍPIO DE POUSO ALEGRE-MG</v>
      </c>
      <c r="B8" s="250"/>
      <c r="C8" s="250"/>
      <c r="D8" s="250"/>
      <c r="E8" s="250"/>
      <c r="F8" s="250"/>
      <c r="G8" s="250"/>
      <c r="H8" s="250"/>
      <c r="I8" s="250"/>
    </row>
    <row r="9" spans="1:9" s="29" customFormat="1" ht="7.95" customHeight="1" thickBot="1" x14ac:dyDescent="0.35">
      <c r="A9" s="251"/>
      <c r="B9" s="252"/>
      <c r="C9" s="252"/>
      <c r="D9" s="252"/>
      <c r="E9" s="252"/>
      <c r="F9" s="252"/>
      <c r="G9" s="252"/>
      <c r="H9" s="252"/>
      <c r="I9" s="252"/>
    </row>
    <row r="10" spans="1:9" s="29" customFormat="1" ht="43.2" customHeight="1" thickBot="1" x14ac:dyDescent="0.35">
      <c r="A10" s="41" t="s">
        <v>23</v>
      </c>
      <c r="B10" s="253" t="s">
        <v>204</v>
      </c>
      <c r="C10" s="253"/>
      <c r="D10" s="151" t="s">
        <v>34</v>
      </c>
      <c r="E10" s="142" t="s">
        <v>35</v>
      </c>
      <c r="F10" s="89" t="s">
        <v>387</v>
      </c>
      <c r="G10" s="142" t="s">
        <v>580</v>
      </c>
      <c r="H10" s="142" t="s">
        <v>585</v>
      </c>
      <c r="I10" s="142" t="s">
        <v>385</v>
      </c>
    </row>
    <row r="11" spans="1:9" s="128" customFormat="1" ht="32.4" customHeight="1" x14ac:dyDescent="0.25">
      <c r="A11" s="152">
        <v>3</v>
      </c>
      <c r="B11" s="258" t="s">
        <v>44</v>
      </c>
      <c r="C11" s="258"/>
      <c r="D11" s="153">
        <v>2965.16</v>
      </c>
      <c r="E11" s="154" t="s">
        <v>232</v>
      </c>
      <c r="F11" s="155">
        <f>'ORÇAMENTO SINTÉTICO'!F13</f>
        <v>382.2662374599235</v>
      </c>
      <c r="G11" s="155">
        <f>'ORÇAMENTO SINTÉTICO'!G13</f>
        <v>13601766.68</v>
      </c>
      <c r="H11" s="156">
        <f t="shared" ref="H11:H24" si="0">G11/$G$26</f>
        <v>0.26117469407110822</v>
      </c>
      <c r="I11" s="157">
        <f>H11</f>
        <v>0.26117469407110822</v>
      </c>
    </row>
    <row r="12" spans="1:9" s="128" customFormat="1" ht="32.4" customHeight="1" x14ac:dyDescent="0.25">
      <c r="A12" s="158">
        <v>10</v>
      </c>
      <c r="B12" s="247" t="s">
        <v>107</v>
      </c>
      <c r="C12" s="247"/>
      <c r="D12" s="159">
        <v>8</v>
      </c>
      <c r="E12" s="160" t="s">
        <v>221</v>
      </c>
      <c r="F12" s="161">
        <f>'ORÇAMENTO SINTÉTICO'!F20</f>
        <v>84771.434999999998</v>
      </c>
      <c r="G12" s="161">
        <f>'ORÇAMENTO SINTÉTICO'!G20</f>
        <v>8138057.7599999998</v>
      </c>
      <c r="H12" s="162">
        <f t="shared" si="0"/>
        <v>0.15626313815000745</v>
      </c>
      <c r="I12" s="163">
        <f>H12+I11</f>
        <v>0.41743783222111563</v>
      </c>
    </row>
    <row r="13" spans="1:9" s="128" customFormat="1" ht="32.4" customHeight="1" x14ac:dyDescent="0.25">
      <c r="A13" s="158">
        <v>9</v>
      </c>
      <c r="B13" s="247" t="s">
        <v>101</v>
      </c>
      <c r="C13" s="247"/>
      <c r="D13" s="159">
        <v>5263</v>
      </c>
      <c r="E13" s="160" t="s">
        <v>220</v>
      </c>
      <c r="F13" s="161">
        <f>'ORÇAMENTO SINTÉTICO'!F19</f>
        <v>127.10129837228449</v>
      </c>
      <c r="G13" s="161">
        <f>'ORÇAMENTO SINTÉTICO'!G19</f>
        <v>8027209.5999999996</v>
      </c>
      <c r="H13" s="162">
        <f t="shared" si="0"/>
        <v>0.15413468418094223</v>
      </c>
      <c r="I13" s="163">
        <f t="shared" ref="I13:I24" si="1">H13+I12</f>
        <v>0.57157251640205786</v>
      </c>
    </row>
    <row r="14" spans="1:9" s="128" customFormat="1" ht="32.4" customHeight="1" x14ac:dyDescent="0.25">
      <c r="A14" s="158">
        <v>6</v>
      </c>
      <c r="B14" s="247" t="s">
        <v>203</v>
      </c>
      <c r="C14" s="247"/>
      <c r="D14" s="164">
        <v>1500</v>
      </c>
      <c r="E14" s="160" t="s">
        <v>219</v>
      </c>
      <c r="F14" s="161">
        <f>'ORÇAMENTO SINTÉTICO'!F16</f>
        <v>264.27999999999997</v>
      </c>
      <c r="G14" s="161">
        <f>'ORÇAMENTO SINTÉTICO'!G16</f>
        <v>4757040</v>
      </c>
      <c r="H14" s="162">
        <f t="shared" si="0"/>
        <v>9.1342433370135173E-2</v>
      </c>
      <c r="I14" s="163">
        <f t="shared" si="1"/>
        <v>0.66291494977219301</v>
      </c>
    </row>
    <row r="15" spans="1:9" s="128" customFormat="1" ht="32.4" customHeight="1" x14ac:dyDescent="0.25">
      <c r="A15" s="158">
        <v>7</v>
      </c>
      <c r="B15" s="247" t="s">
        <v>130</v>
      </c>
      <c r="C15" s="247"/>
      <c r="D15" s="164">
        <v>12</v>
      </c>
      <c r="E15" s="160" t="s">
        <v>219</v>
      </c>
      <c r="F15" s="161">
        <f>'ORÇAMENTO SINTÉTICO'!F17</f>
        <v>20113.8675</v>
      </c>
      <c r="G15" s="161">
        <f>'ORÇAMENTO SINTÉTICO'!G17</f>
        <v>2896396.92</v>
      </c>
      <c r="H15" s="162">
        <f t="shared" si="0"/>
        <v>5.5615244496275987E-2</v>
      </c>
      <c r="I15" s="163">
        <f t="shared" si="1"/>
        <v>0.71853019426846898</v>
      </c>
    </row>
    <row r="16" spans="1:9" s="128" customFormat="1" ht="32.4" customHeight="1" x14ac:dyDescent="0.25">
      <c r="A16" s="158">
        <v>1</v>
      </c>
      <c r="B16" s="247" t="s">
        <v>233</v>
      </c>
      <c r="C16" s="247"/>
      <c r="D16" s="164">
        <v>1</v>
      </c>
      <c r="E16" s="160" t="s">
        <v>221</v>
      </c>
      <c r="F16" s="161">
        <f>'ORÇAMENTO SINTÉTICO'!F11</f>
        <v>204378.93999999997</v>
      </c>
      <c r="G16" s="161">
        <f>'ORÇAMENTO SINTÉTICO'!G11</f>
        <v>2452547.2799999998</v>
      </c>
      <c r="H16" s="162">
        <f t="shared" si="0"/>
        <v>4.7092653522044427E-2</v>
      </c>
      <c r="I16" s="163">
        <f t="shared" si="1"/>
        <v>0.76562284779051337</v>
      </c>
    </row>
    <row r="17" spans="1:9" s="128" customFormat="1" ht="32.4" customHeight="1" x14ac:dyDescent="0.25">
      <c r="A17" s="158">
        <v>11</v>
      </c>
      <c r="B17" s="247" t="s">
        <v>110</v>
      </c>
      <c r="C17" s="247"/>
      <c r="D17" s="159">
        <v>1</v>
      </c>
      <c r="E17" s="160" t="s">
        <v>221</v>
      </c>
      <c r="F17" s="161">
        <f>'ORÇAMENTO SINTÉTICO'!F21</f>
        <v>202237.56000000003</v>
      </c>
      <c r="G17" s="161">
        <f>'ORÇAMENTO SINTÉTICO'!G21</f>
        <v>2426850.7200000002</v>
      </c>
      <c r="H17" s="162">
        <f t="shared" si="0"/>
        <v>4.6599240323996559E-2</v>
      </c>
      <c r="I17" s="163">
        <f t="shared" si="1"/>
        <v>0.81222208811450991</v>
      </c>
    </row>
    <row r="18" spans="1:9" s="128" customFormat="1" ht="32.4" customHeight="1" x14ac:dyDescent="0.25">
      <c r="A18" s="158">
        <v>2</v>
      </c>
      <c r="B18" s="247" t="s">
        <v>137</v>
      </c>
      <c r="C18" s="247"/>
      <c r="D18" s="164">
        <v>1</v>
      </c>
      <c r="E18" s="160" t="s">
        <v>221</v>
      </c>
      <c r="F18" s="161">
        <f>'ORÇAMENTO SINTÉTICO'!F12</f>
        <v>164008.35401666665</v>
      </c>
      <c r="G18" s="161">
        <f>'ORÇAMENTO SINTÉTICO'!G12</f>
        <v>1968100.2590000001</v>
      </c>
      <c r="H18" s="162">
        <f t="shared" si="0"/>
        <v>3.7790530828719811E-2</v>
      </c>
      <c r="I18" s="163">
        <f t="shared" si="1"/>
        <v>0.85001261894322977</v>
      </c>
    </row>
    <row r="19" spans="1:9" s="128" customFormat="1" ht="32.4" customHeight="1" x14ac:dyDescent="0.25">
      <c r="A19" s="158">
        <v>8</v>
      </c>
      <c r="B19" s="247" t="s">
        <v>570</v>
      </c>
      <c r="C19" s="247"/>
      <c r="D19" s="164">
        <v>20</v>
      </c>
      <c r="E19" s="160" t="s">
        <v>219</v>
      </c>
      <c r="F19" s="161">
        <f>'ORÇAMENTO SINTÉTICO'!F18</f>
        <v>7413.0883333333331</v>
      </c>
      <c r="G19" s="161">
        <f>'ORÇAMENTO SINTÉTICO'!G18</f>
        <v>1779141.2</v>
      </c>
      <c r="H19" s="162">
        <f t="shared" si="0"/>
        <v>3.416222830101541E-2</v>
      </c>
      <c r="I19" s="163">
        <f>H19+I18</f>
        <v>0.88417484724424522</v>
      </c>
    </row>
    <row r="20" spans="1:9" s="128" customFormat="1" ht="32.4" customHeight="1" x14ac:dyDescent="0.25">
      <c r="A20" s="158">
        <v>13</v>
      </c>
      <c r="B20" s="247" t="s">
        <v>201</v>
      </c>
      <c r="C20" s="247"/>
      <c r="D20" s="159">
        <v>1</v>
      </c>
      <c r="E20" s="160" t="s">
        <v>221</v>
      </c>
      <c r="F20" s="161">
        <f>'ORÇAMENTO SINTÉTICO'!F23</f>
        <v>127578.26000000001</v>
      </c>
      <c r="G20" s="161">
        <f>'ORÇAMENTO SINTÉTICO'!G23</f>
        <v>1530939.12</v>
      </c>
      <c r="H20" s="162">
        <f t="shared" si="0"/>
        <v>2.9396369288955608E-2</v>
      </c>
      <c r="I20" s="163">
        <f t="shared" si="1"/>
        <v>0.91357121653320084</v>
      </c>
    </row>
    <row r="21" spans="1:9" s="128" customFormat="1" ht="32.4" customHeight="1" x14ac:dyDescent="0.25">
      <c r="A21" s="158">
        <v>4</v>
      </c>
      <c r="B21" s="247" t="s">
        <v>48</v>
      </c>
      <c r="C21" s="247"/>
      <c r="D21" s="159">
        <v>168.89</v>
      </c>
      <c r="E21" s="160" t="s">
        <v>232</v>
      </c>
      <c r="F21" s="161">
        <f>'ORÇAMENTO SINTÉTICO'!F14</f>
        <v>647.16934099117771</v>
      </c>
      <c r="G21" s="161">
        <f>'ORÇAMENTO SINTÉTICO'!G14</f>
        <v>1311605.1599999999</v>
      </c>
      <c r="H21" s="162">
        <f t="shared" si="0"/>
        <v>2.518482227082923E-2</v>
      </c>
      <c r="I21" s="163">
        <f t="shared" si="1"/>
        <v>0.93875603880403002</v>
      </c>
    </row>
    <row r="22" spans="1:9" s="128" customFormat="1" ht="32.4" customHeight="1" x14ac:dyDescent="0.25">
      <c r="A22" s="158">
        <v>14</v>
      </c>
      <c r="B22" s="247" t="s">
        <v>127</v>
      </c>
      <c r="C22" s="247"/>
      <c r="D22" s="159">
        <v>1</v>
      </c>
      <c r="E22" s="160" t="s">
        <v>221</v>
      </c>
      <c r="F22" s="161">
        <f>'ORÇAMENTO SINTÉTICO'!F24</f>
        <v>94122.050833333342</v>
      </c>
      <c r="G22" s="161">
        <f>'ORÇAMENTO SINTÉTICO'!G24</f>
        <v>1129464.6100000001</v>
      </c>
      <c r="H22" s="162">
        <f t="shared" si="0"/>
        <v>2.1687445529751846E-2</v>
      </c>
      <c r="I22" s="163">
        <f t="shared" si="1"/>
        <v>0.9604434843337819</v>
      </c>
    </row>
    <row r="23" spans="1:9" s="128" customFormat="1" ht="32.4" customHeight="1" x14ac:dyDescent="0.25">
      <c r="A23" s="158">
        <v>5</v>
      </c>
      <c r="B23" s="247" t="s">
        <v>49</v>
      </c>
      <c r="C23" s="247"/>
      <c r="D23" s="164">
        <v>1</v>
      </c>
      <c r="E23" s="160" t="s">
        <v>221</v>
      </c>
      <c r="F23" s="161">
        <f>'ORÇAMENTO SINTÉTICO'!F15</f>
        <v>88337.43</v>
      </c>
      <c r="G23" s="161">
        <f>'ORÇAMENTO SINTÉTICO'!G15</f>
        <v>1060049.1599999999</v>
      </c>
      <c r="H23" s="162">
        <f t="shared" si="0"/>
        <v>2.035456287236764E-2</v>
      </c>
      <c r="I23" s="163">
        <f t="shared" si="1"/>
        <v>0.98079804720614949</v>
      </c>
    </row>
    <row r="24" spans="1:9" s="128" customFormat="1" ht="32.4" customHeight="1" x14ac:dyDescent="0.25">
      <c r="A24" s="158">
        <v>12</v>
      </c>
      <c r="B24" s="247" t="s">
        <v>202</v>
      </c>
      <c r="C24" s="247"/>
      <c r="D24" s="159">
        <v>1</v>
      </c>
      <c r="E24" s="160" t="s">
        <v>221</v>
      </c>
      <c r="F24" s="161">
        <f>'ORÇAMENTO SINTÉTICO'!F22</f>
        <v>83335.180000000008</v>
      </c>
      <c r="G24" s="161">
        <f>'ORÇAMENTO SINTÉTICO'!G22</f>
        <v>1000022.16</v>
      </c>
      <c r="H24" s="162">
        <f t="shared" si="0"/>
        <v>1.9201952793850514E-2</v>
      </c>
      <c r="I24" s="163">
        <f t="shared" si="1"/>
        <v>1</v>
      </c>
    </row>
    <row r="25" spans="1:9" s="6" customFormat="1" ht="11.4" customHeight="1" thickBot="1" x14ac:dyDescent="0.3">
      <c r="A25" s="143"/>
      <c r="B25" s="131"/>
      <c r="C25" s="131"/>
      <c r="D25" s="131"/>
      <c r="E25" s="131"/>
      <c r="F25" s="131"/>
      <c r="G25" s="132"/>
      <c r="H25" s="132"/>
      <c r="I25" s="145"/>
    </row>
    <row r="26" spans="1:9" s="6" customFormat="1" ht="38.4" customHeight="1" thickBot="1" x14ac:dyDescent="0.3">
      <c r="A26" s="254" t="s">
        <v>206</v>
      </c>
      <c r="B26" s="254"/>
      <c r="C26" s="254"/>
      <c r="D26" s="254"/>
      <c r="E26" s="254"/>
      <c r="F26" s="255"/>
      <c r="G26" s="133">
        <f>SUM(G11:G24)</f>
        <v>52079190.628999993</v>
      </c>
      <c r="H26" s="132"/>
    </row>
    <row r="27" spans="1:9" s="6" customFormat="1" ht="15.6" x14ac:dyDescent="0.25">
      <c r="A27" s="143"/>
      <c r="B27" s="131"/>
      <c r="C27" s="131"/>
      <c r="D27" s="131"/>
      <c r="E27" s="131"/>
      <c r="F27" s="131"/>
      <c r="G27" s="132"/>
      <c r="H27" s="132"/>
    </row>
    <row r="28" spans="1:9" s="6" customFormat="1" ht="15.6" x14ac:dyDescent="0.25">
      <c r="A28" s="143"/>
      <c r="B28" s="131"/>
      <c r="C28" s="131"/>
      <c r="D28" s="131"/>
      <c r="E28" s="131"/>
      <c r="F28" s="131"/>
      <c r="G28" s="132"/>
      <c r="H28" s="132"/>
    </row>
    <row r="29" spans="1:9" s="6" customFormat="1" ht="15.6" x14ac:dyDescent="0.25">
      <c r="A29" s="143"/>
      <c r="B29" s="131"/>
      <c r="C29" s="131"/>
      <c r="D29" s="131"/>
      <c r="E29" s="131"/>
      <c r="F29" s="131"/>
      <c r="G29" s="132"/>
      <c r="H29" s="132"/>
    </row>
    <row r="30" spans="1:9" s="128" customFormat="1" ht="15.6" x14ac:dyDescent="0.25">
      <c r="B30" s="134"/>
      <c r="C30" s="25" t="s">
        <v>3</v>
      </c>
      <c r="D30" s="256" t="str">
        <f>DADOS!C8</f>
        <v>Eng.ª Civil Flávia Cristina Barbosa</v>
      </c>
      <c r="E30" s="256"/>
      <c r="F30" s="256"/>
      <c r="G30" s="135"/>
      <c r="H30" s="135"/>
    </row>
    <row r="31" spans="1:9" s="4" customFormat="1" ht="15.6" x14ac:dyDescent="0.25">
      <c r="A31" s="80"/>
      <c r="C31" s="9"/>
      <c r="D31" s="257" t="str">
        <f>"CREA: "&amp;DADOS!C9</f>
        <v>CREA: MG- 187.842/D</v>
      </c>
      <c r="E31" s="257"/>
      <c r="F31" s="257"/>
      <c r="G31" s="100"/>
      <c r="H31" s="100"/>
    </row>
    <row r="32" spans="1:9" s="4" customFormat="1" ht="15" x14ac:dyDescent="0.25">
      <c r="A32" s="80"/>
      <c r="E32" s="9"/>
      <c r="F32" s="9"/>
      <c r="G32" s="100"/>
      <c r="H32" s="100"/>
    </row>
    <row r="33" spans="1:8" s="4" customFormat="1" ht="15" x14ac:dyDescent="0.25">
      <c r="A33" s="80"/>
      <c r="E33" s="9"/>
      <c r="F33" s="9"/>
      <c r="G33" s="100"/>
      <c r="H33" s="100"/>
    </row>
    <row r="38" spans="1:8" x14ac:dyDescent="0.25">
      <c r="F38" s="113"/>
      <c r="G38" s="111"/>
      <c r="H38" s="111"/>
    </row>
  </sheetData>
  <mergeCells count="28">
    <mergeCell ref="B24:C24"/>
    <mergeCell ref="A26:F26"/>
    <mergeCell ref="D30:F30"/>
    <mergeCell ref="D31:F31"/>
    <mergeCell ref="B11:C11"/>
    <mergeCell ref="B20:C20"/>
    <mergeCell ref="B12:C12"/>
    <mergeCell ref="B19:C19"/>
    <mergeCell ref="B18:C18"/>
    <mergeCell ref="B21:C21"/>
    <mergeCell ref="B13:C13"/>
    <mergeCell ref="B14:C14"/>
    <mergeCell ref="B17:C17"/>
    <mergeCell ref="B23:C23"/>
    <mergeCell ref="B15:C15"/>
    <mergeCell ref="B22:C22"/>
    <mergeCell ref="B16:C16"/>
    <mergeCell ref="A7:I7"/>
    <mergeCell ref="A8:I8"/>
    <mergeCell ref="A9:I9"/>
    <mergeCell ref="B10:C10"/>
    <mergeCell ref="A1:G2"/>
    <mergeCell ref="C4:E6"/>
    <mergeCell ref="A3:B6"/>
    <mergeCell ref="C3:D3"/>
    <mergeCell ref="H4:I4"/>
    <mergeCell ref="H5:H6"/>
    <mergeCell ref="I5:I6"/>
  </mergeCells>
  <pageMargins left="0.511811024" right="0.511811024" top="0.78740157499999996" bottom="0.78740157499999996" header="0.31496062000000002" footer="0.31496062000000002"/>
  <pageSetup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68BF-861E-4382-88BA-A330A25FA42C}">
  <sheetPr>
    <pageSetUpPr fitToPage="1"/>
  </sheetPr>
  <dimension ref="A1:I38"/>
  <sheetViews>
    <sheetView view="pageBreakPreview" topLeftCell="A16" zoomScaleNormal="85" zoomScaleSheetLayoutView="100" workbookViewId="0">
      <selection activeCell="I23" sqref="I23:I24"/>
    </sheetView>
  </sheetViews>
  <sheetFormatPr defaultColWidth="8.69921875" defaultRowHeight="13.8" x14ac:dyDescent="0.25"/>
  <cols>
    <col min="1" max="1" width="11.69921875" style="109" customWidth="1"/>
    <col min="2" max="2" width="12" style="110" customWidth="1"/>
    <col min="3" max="3" width="77.5" style="110" customWidth="1"/>
    <col min="4" max="4" width="14.59765625" style="110" customWidth="1"/>
    <col min="5" max="5" width="13.19921875" style="109" customWidth="1"/>
    <col min="6" max="6" width="16.3984375" style="109" customWidth="1"/>
    <col min="7" max="7" width="24.19921875" style="113" customWidth="1"/>
    <col min="8" max="8" width="18" style="113" customWidth="1"/>
    <col min="9" max="9" width="15.19921875" style="109" bestFit="1" customWidth="1"/>
    <col min="10" max="16384" width="8.69921875" style="109"/>
  </cols>
  <sheetData>
    <row r="1" spans="1:9" s="26" customFormat="1" ht="21.75" customHeight="1" thickBot="1" x14ac:dyDescent="0.35">
      <c r="A1" s="223" t="s">
        <v>578</v>
      </c>
      <c r="B1" s="223"/>
      <c r="C1" s="223"/>
      <c r="D1" s="223"/>
      <c r="E1" s="223"/>
      <c r="F1" s="223"/>
      <c r="G1" s="224"/>
      <c r="H1" s="31" t="s">
        <v>1</v>
      </c>
      <c r="I1" s="33" t="str">
        <f>DADOS!C2</f>
        <v>R00</v>
      </c>
    </row>
    <row r="2" spans="1:9" s="27" customFormat="1" ht="18" thickBot="1" x14ac:dyDescent="0.3">
      <c r="A2" s="225"/>
      <c r="B2" s="225"/>
      <c r="C2" s="225"/>
      <c r="D2" s="225"/>
      <c r="E2" s="225"/>
      <c r="F2" s="225"/>
      <c r="G2" s="226"/>
      <c r="H2" s="32" t="s">
        <v>12</v>
      </c>
      <c r="I2" s="48">
        <f ca="1">DADOS!C4</f>
        <v>45029</v>
      </c>
    </row>
    <row r="3" spans="1:9" s="27" customFormat="1" ht="20.25" customHeight="1" x14ac:dyDescent="0.25">
      <c r="A3" s="233" t="s">
        <v>13</v>
      </c>
      <c r="B3" s="234"/>
      <c r="C3" s="239" t="s">
        <v>14</v>
      </c>
      <c r="D3" s="240"/>
      <c r="E3" s="149"/>
      <c r="F3" s="30" t="s">
        <v>11</v>
      </c>
      <c r="G3" s="146"/>
      <c r="H3" s="30" t="s">
        <v>15</v>
      </c>
      <c r="I3" s="28"/>
    </row>
    <row r="4" spans="1:9" s="27" customFormat="1" ht="58.8" customHeight="1" thickBot="1" x14ac:dyDescent="0.3">
      <c r="A4" s="235"/>
      <c r="B4" s="236"/>
      <c r="C4" s="227" t="str">
        <f>DADOS!C3</f>
        <v>COLETA DE RESÍDUOS SÓLIDOS NO MUNICÍPIO DE POUSO ALEGRE-MG</v>
      </c>
      <c r="D4" s="228"/>
      <c r="E4" s="229"/>
      <c r="F4" s="147"/>
      <c r="G4" s="148"/>
      <c r="H4" s="241" t="str">
        <f>DADOS!C7</f>
        <v>SINAPI -02/2023 - Minas Gerais
SICRO3 - 10/2022 - Minas Gerais
SETOP - 10/2022 - Minas Gerais
SUDECAP - 12/2022 - Minas Gerais</v>
      </c>
      <c r="I4" s="242"/>
    </row>
    <row r="5" spans="1:9" s="27" customFormat="1" ht="16.2" customHeight="1" x14ac:dyDescent="0.25">
      <c r="A5" s="235"/>
      <c r="B5" s="236"/>
      <c r="C5" s="227"/>
      <c r="D5" s="228"/>
      <c r="E5" s="229"/>
      <c r="F5" s="147"/>
      <c r="G5" s="148"/>
      <c r="H5" s="243" t="s">
        <v>16</v>
      </c>
      <c r="I5" s="245">
        <f>DADOS!C5</f>
        <v>0.2712</v>
      </c>
    </row>
    <row r="6" spans="1:9" s="27" customFormat="1" ht="18" thickBot="1" x14ac:dyDescent="0.3">
      <c r="A6" s="237"/>
      <c r="B6" s="238"/>
      <c r="C6" s="230"/>
      <c r="D6" s="231"/>
      <c r="E6" s="232"/>
      <c r="F6" s="147"/>
      <c r="G6" s="148"/>
      <c r="H6" s="244"/>
      <c r="I6" s="246"/>
    </row>
    <row r="7" spans="1:9" s="29" customFormat="1" ht="7.95" customHeight="1" thickBot="1" x14ac:dyDescent="0.35">
      <c r="A7" s="248"/>
      <c r="B7" s="249"/>
      <c r="C7" s="249"/>
      <c r="D7" s="249"/>
      <c r="E7" s="249"/>
      <c r="F7" s="249"/>
      <c r="G7" s="249"/>
      <c r="H7" s="249"/>
      <c r="I7" s="249"/>
    </row>
    <row r="8" spans="1:9" s="27" customFormat="1" ht="22.95" customHeight="1" thickBot="1" x14ac:dyDescent="0.3">
      <c r="A8" s="250" t="str">
        <f>A1&amp;" DE PROJETO EXECUTIVO - "&amp;C4</f>
        <v>CURVA ABC - SEGUNDO EXECÍCIO DE PROJETO EXECUTIVO - COLETA DE RESÍDUOS SÓLIDOS NO MUNICÍPIO DE POUSO ALEGRE-MG</v>
      </c>
      <c r="B8" s="250"/>
      <c r="C8" s="250"/>
      <c r="D8" s="250"/>
      <c r="E8" s="250"/>
      <c r="F8" s="250"/>
      <c r="G8" s="250"/>
      <c r="H8" s="250"/>
      <c r="I8" s="250"/>
    </row>
    <row r="9" spans="1:9" s="29" customFormat="1" ht="7.95" customHeight="1" thickBot="1" x14ac:dyDescent="0.35">
      <c r="A9" s="251"/>
      <c r="B9" s="252"/>
      <c r="C9" s="252"/>
      <c r="D9" s="252"/>
      <c r="E9" s="252"/>
      <c r="F9" s="252"/>
      <c r="G9" s="252"/>
      <c r="H9" s="252"/>
      <c r="I9" s="252"/>
    </row>
    <row r="10" spans="1:9" s="29" customFormat="1" ht="51.6" customHeight="1" thickBot="1" x14ac:dyDescent="0.35">
      <c r="A10" s="41" t="s">
        <v>23</v>
      </c>
      <c r="B10" s="253" t="s">
        <v>204</v>
      </c>
      <c r="C10" s="253"/>
      <c r="D10" s="205" t="s">
        <v>34</v>
      </c>
      <c r="E10" s="205" t="s">
        <v>35</v>
      </c>
      <c r="F10" s="89" t="s">
        <v>387</v>
      </c>
      <c r="G10" s="205" t="s">
        <v>584</v>
      </c>
      <c r="H10" s="205" t="s">
        <v>585</v>
      </c>
      <c r="I10" s="205" t="s">
        <v>385</v>
      </c>
    </row>
    <row r="11" spans="1:9" s="128" customFormat="1" ht="32.4" customHeight="1" x14ac:dyDescent="0.25">
      <c r="A11" s="152">
        <v>3</v>
      </c>
      <c r="B11" s="258" t="s">
        <v>44</v>
      </c>
      <c r="C11" s="258"/>
      <c r="D11" s="153">
        <v>2965.16</v>
      </c>
      <c r="E11" s="154" t="s">
        <v>232</v>
      </c>
      <c r="F11" s="155">
        <f>'ORÇAMENTO SINTÉTICO'!F13</f>
        <v>382.2662374599235</v>
      </c>
      <c r="G11" s="155">
        <f>'ORÇAMENTO SINTÉTICO'!G13</f>
        <v>13601766.68</v>
      </c>
      <c r="H11" s="156">
        <f t="shared" ref="H11:H24" si="0">G11/$G$26</f>
        <v>0.28693499256027977</v>
      </c>
      <c r="I11" s="157">
        <f>H11</f>
        <v>0.28693499256027977</v>
      </c>
    </row>
    <row r="12" spans="1:9" s="128" customFormat="1" ht="32.4" customHeight="1" x14ac:dyDescent="0.25">
      <c r="A12" s="158">
        <v>10</v>
      </c>
      <c r="B12" s="247" t="s">
        <v>107</v>
      </c>
      <c r="C12" s="247"/>
      <c r="D12" s="159">
        <v>8</v>
      </c>
      <c r="E12" s="160" t="s">
        <v>221</v>
      </c>
      <c r="F12" s="161">
        <f>'ORÇAMENTO SINTÉTICO'!F20</f>
        <v>84771.434999999998</v>
      </c>
      <c r="G12" s="161">
        <f>'ORÇAMENTO SINTÉTICO'!G20</f>
        <v>8138057.7599999998</v>
      </c>
      <c r="H12" s="162">
        <f t="shared" si="0"/>
        <v>0.17167575343387137</v>
      </c>
      <c r="I12" s="163">
        <f>H12+I11</f>
        <v>0.45861074599415114</v>
      </c>
    </row>
    <row r="13" spans="1:9" s="128" customFormat="1" ht="32.4" customHeight="1" x14ac:dyDescent="0.25">
      <c r="A13" s="158">
        <v>9</v>
      </c>
      <c r="B13" s="247" t="s">
        <v>101</v>
      </c>
      <c r="C13" s="247"/>
      <c r="D13" s="159">
        <v>5263</v>
      </c>
      <c r="E13" s="160" t="s">
        <v>220</v>
      </c>
      <c r="F13" s="161">
        <f>'ORÇAMENTO SINTÉTICO'!F19</f>
        <v>127.10129837228449</v>
      </c>
      <c r="G13" s="161">
        <f>'ORÇAMENTO SINTÉTICO'!G19</f>
        <v>8027209.5999999996</v>
      </c>
      <c r="H13" s="162">
        <f t="shared" si="0"/>
        <v>0.16933736484706458</v>
      </c>
      <c r="I13" s="163">
        <f t="shared" ref="I13:I24" si="1">H13+I12</f>
        <v>0.62794811084121571</v>
      </c>
    </row>
    <row r="14" spans="1:9" s="128" customFormat="1" ht="32.4" customHeight="1" x14ac:dyDescent="0.25">
      <c r="A14" s="158">
        <v>6</v>
      </c>
      <c r="B14" s="247" t="s">
        <v>203</v>
      </c>
      <c r="C14" s="247"/>
      <c r="D14" s="164">
        <v>1500</v>
      </c>
      <c r="E14" s="160" t="s">
        <v>219</v>
      </c>
      <c r="F14" s="161">
        <f>'ORÇAMENTO SINTÉTICO'!F16</f>
        <v>264.27999999999997</v>
      </c>
      <c r="G14" s="161">
        <f>'ORÇAMENTO SINTÉTICO'!G16</f>
        <v>4757040</v>
      </c>
      <c r="H14" s="162">
        <f t="shared" si="0"/>
        <v>0.10035176085000698</v>
      </c>
      <c r="I14" s="163">
        <f t="shared" si="1"/>
        <v>0.72829987169122268</v>
      </c>
    </row>
    <row r="15" spans="1:9" s="128" customFormat="1" ht="32.4" customHeight="1" x14ac:dyDescent="0.25">
      <c r="A15" s="158">
        <v>1</v>
      </c>
      <c r="B15" s="247" t="s">
        <v>233</v>
      </c>
      <c r="C15" s="247"/>
      <c r="D15" s="164">
        <v>1</v>
      </c>
      <c r="E15" s="160" t="s">
        <v>221</v>
      </c>
      <c r="F15" s="161">
        <f>'ORÇAMENTO SINTÉTICO'!F11</f>
        <v>204378.93999999997</v>
      </c>
      <c r="G15" s="161">
        <f>'ORÇAMENTO SINTÉTICO'!G11</f>
        <v>2452547.2799999998</v>
      </c>
      <c r="H15" s="162">
        <f t="shared" si="0"/>
        <v>5.1737517051758039E-2</v>
      </c>
      <c r="I15" s="163">
        <f t="shared" si="1"/>
        <v>0.78003738874298068</v>
      </c>
    </row>
    <row r="16" spans="1:9" s="128" customFormat="1" ht="32.4" customHeight="1" x14ac:dyDescent="0.25">
      <c r="A16" s="158">
        <v>11</v>
      </c>
      <c r="B16" s="247" t="s">
        <v>110</v>
      </c>
      <c r="C16" s="247"/>
      <c r="D16" s="159">
        <v>1</v>
      </c>
      <c r="E16" s="160" t="s">
        <v>221</v>
      </c>
      <c r="F16" s="161">
        <f>'ORÇAMENTO SINTÉTICO'!F21</f>
        <v>202237.56000000003</v>
      </c>
      <c r="G16" s="161">
        <f>'ORÇAMENTO SINTÉTICO'!G21</f>
        <v>2426850.7200000002</v>
      </c>
      <c r="H16" s="162">
        <f t="shared" si="0"/>
        <v>5.1195437303892179E-2</v>
      </c>
      <c r="I16" s="163">
        <f t="shared" si="1"/>
        <v>0.83123282604687287</v>
      </c>
    </row>
    <row r="17" spans="1:9" s="128" customFormat="1" ht="32.4" customHeight="1" x14ac:dyDescent="0.25">
      <c r="A17" s="158">
        <v>2</v>
      </c>
      <c r="B17" s="247" t="s">
        <v>137</v>
      </c>
      <c r="C17" s="247"/>
      <c r="D17" s="164">
        <v>1</v>
      </c>
      <c r="E17" s="160" t="s">
        <v>221</v>
      </c>
      <c r="F17" s="161">
        <f>'ORÇAMENTO SINTÉTICO'!F12</f>
        <v>164008.35401666665</v>
      </c>
      <c r="G17" s="161">
        <f>'ORÇAMENTO SINTÉTICO'!G12</f>
        <v>1968100.2590000001</v>
      </c>
      <c r="H17" s="162">
        <f t="shared" si="0"/>
        <v>4.1517903259170576E-2</v>
      </c>
      <c r="I17" s="163">
        <f t="shared" si="1"/>
        <v>0.87275072930604347</v>
      </c>
    </row>
    <row r="18" spans="1:9" s="128" customFormat="1" ht="32.4" customHeight="1" x14ac:dyDescent="0.25">
      <c r="A18" s="158">
        <v>13</v>
      </c>
      <c r="B18" s="247" t="s">
        <v>201</v>
      </c>
      <c r="C18" s="247"/>
      <c r="D18" s="159">
        <v>1</v>
      </c>
      <c r="E18" s="160" t="s">
        <v>221</v>
      </c>
      <c r="F18" s="161">
        <f>'ORÇAMENTO SINTÉTICO'!F23</f>
        <v>127578.26000000001</v>
      </c>
      <c r="G18" s="161">
        <f>'ORÇAMENTO SINTÉTICO'!G23</f>
        <v>1530939.12</v>
      </c>
      <c r="H18" s="162">
        <f t="shared" si="0"/>
        <v>3.2295805048130802E-2</v>
      </c>
      <c r="I18" s="163">
        <f t="shared" si="1"/>
        <v>0.90504653435417426</v>
      </c>
    </row>
    <row r="19" spans="1:9" s="128" customFormat="1" ht="32.4" customHeight="1" x14ac:dyDescent="0.25">
      <c r="A19" s="158">
        <v>4</v>
      </c>
      <c r="B19" s="247" t="s">
        <v>48</v>
      </c>
      <c r="C19" s="247"/>
      <c r="D19" s="159">
        <v>168.89</v>
      </c>
      <c r="E19" s="160" t="s">
        <v>232</v>
      </c>
      <c r="F19" s="161">
        <f>'ORÇAMENTO SINTÉTICO'!F14</f>
        <v>647.16934099117771</v>
      </c>
      <c r="G19" s="161">
        <f>'ORÇAMENTO SINTÉTICO'!G14</f>
        <v>1311605.1599999999</v>
      </c>
      <c r="H19" s="162">
        <f t="shared" si="0"/>
        <v>2.766886285294114E-2</v>
      </c>
      <c r="I19" s="163">
        <f t="shared" si="1"/>
        <v>0.93271539720711538</v>
      </c>
    </row>
    <row r="20" spans="1:9" s="128" customFormat="1" ht="32.4" customHeight="1" x14ac:dyDescent="0.25">
      <c r="A20" s="158">
        <v>14</v>
      </c>
      <c r="B20" s="247" t="s">
        <v>127</v>
      </c>
      <c r="C20" s="247"/>
      <c r="D20" s="159">
        <v>1</v>
      </c>
      <c r="E20" s="160" t="s">
        <v>221</v>
      </c>
      <c r="F20" s="161">
        <f>'ORÇAMENTO SINTÉTICO'!F24</f>
        <v>94122.050833333342</v>
      </c>
      <c r="G20" s="161">
        <f>'ORÇAMENTO SINTÉTICO'!G24</f>
        <v>1129464.6100000001</v>
      </c>
      <c r="H20" s="162">
        <f t="shared" si="0"/>
        <v>2.3826531294936854E-2</v>
      </c>
      <c r="I20" s="163">
        <f t="shared" si="1"/>
        <v>0.95654192850205222</v>
      </c>
    </row>
    <row r="21" spans="1:9" s="128" customFormat="1" ht="32.4" customHeight="1" x14ac:dyDescent="0.25">
      <c r="A21" s="158">
        <v>5</v>
      </c>
      <c r="B21" s="247" t="s">
        <v>49</v>
      </c>
      <c r="C21" s="247"/>
      <c r="D21" s="164">
        <v>1</v>
      </c>
      <c r="E21" s="160" t="s">
        <v>221</v>
      </c>
      <c r="F21" s="161">
        <f>'ORÇAMENTO SINTÉTICO'!F15</f>
        <v>88337.43</v>
      </c>
      <c r="G21" s="161">
        <f>'ORÇAMENTO SINTÉTICO'!G15</f>
        <v>1060049.1599999999</v>
      </c>
      <c r="H21" s="162">
        <f t="shared" si="0"/>
        <v>2.2362183162969153E-2</v>
      </c>
      <c r="I21" s="163">
        <f t="shared" si="1"/>
        <v>0.97890411166502134</v>
      </c>
    </row>
    <row r="22" spans="1:9" s="128" customFormat="1" ht="32.4" customHeight="1" x14ac:dyDescent="0.25">
      <c r="A22" s="158">
        <v>12</v>
      </c>
      <c r="B22" s="247" t="s">
        <v>202</v>
      </c>
      <c r="C22" s="247"/>
      <c r="D22" s="159">
        <v>1</v>
      </c>
      <c r="E22" s="160" t="s">
        <v>221</v>
      </c>
      <c r="F22" s="161">
        <f>'ORÇAMENTO SINTÉTICO'!F22</f>
        <v>83335.180000000008</v>
      </c>
      <c r="G22" s="161">
        <f>'ORÇAMENTO SINTÉTICO'!G22</f>
        <v>1000022.16</v>
      </c>
      <c r="H22" s="162">
        <f t="shared" si="0"/>
        <v>2.1095888334978771E-2</v>
      </c>
      <c r="I22" s="163">
        <f t="shared" si="1"/>
        <v>1</v>
      </c>
    </row>
    <row r="23" spans="1:9" s="128" customFormat="1" ht="32.4" customHeight="1" x14ac:dyDescent="0.25">
      <c r="A23" s="158">
        <v>7</v>
      </c>
      <c r="B23" s="247" t="s">
        <v>130</v>
      </c>
      <c r="C23" s="247"/>
      <c r="D23" s="164"/>
      <c r="E23" s="160"/>
      <c r="F23" s="161"/>
      <c r="G23" s="161"/>
      <c r="H23" s="162">
        <f t="shared" si="0"/>
        <v>0</v>
      </c>
      <c r="I23" s="163">
        <f t="shared" si="1"/>
        <v>1</v>
      </c>
    </row>
    <row r="24" spans="1:9" s="128" customFormat="1" ht="32.4" customHeight="1" thickBot="1" x14ac:dyDescent="0.3">
      <c r="A24" s="165">
        <v>8</v>
      </c>
      <c r="B24" s="259" t="s">
        <v>570</v>
      </c>
      <c r="C24" s="259"/>
      <c r="D24" s="206"/>
      <c r="E24" s="166"/>
      <c r="F24" s="167"/>
      <c r="G24" s="167"/>
      <c r="H24" s="168">
        <f t="shared" si="0"/>
        <v>0</v>
      </c>
      <c r="I24" s="169">
        <f t="shared" si="1"/>
        <v>1</v>
      </c>
    </row>
    <row r="25" spans="1:9" s="6" customFormat="1" ht="11.4" customHeight="1" thickBot="1" x14ac:dyDescent="0.3">
      <c r="A25" s="204"/>
      <c r="B25" s="131"/>
      <c r="C25" s="131"/>
      <c r="D25" s="131"/>
      <c r="E25" s="131"/>
      <c r="F25" s="131"/>
      <c r="G25" s="132"/>
      <c r="H25" s="132"/>
      <c r="I25" s="145"/>
    </row>
    <row r="26" spans="1:9" s="6" customFormat="1" ht="38.4" customHeight="1" thickBot="1" x14ac:dyDescent="0.3">
      <c r="A26" s="254" t="s">
        <v>206</v>
      </c>
      <c r="B26" s="254"/>
      <c r="C26" s="254"/>
      <c r="D26" s="254"/>
      <c r="E26" s="254"/>
      <c r="F26" s="255"/>
      <c r="G26" s="133">
        <f>SUM(G11:G24)</f>
        <v>47403652.508999988</v>
      </c>
      <c r="H26" s="132"/>
    </row>
    <row r="27" spans="1:9" s="6" customFormat="1" ht="15.6" x14ac:dyDescent="0.25">
      <c r="A27" s="204"/>
      <c r="B27" s="131"/>
      <c r="C27" s="131"/>
      <c r="D27" s="131"/>
      <c r="E27" s="131"/>
      <c r="F27" s="131"/>
      <c r="G27" s="132"/>
      <c r="H27" s="132"/>
    </row>
    <row r="28" spans="1:9" s="6" customFormat="1" ht="15.6" x14ac:dyDescent="0.25">
      <c r="A28" s="204"/>
      <c r="B28" s="131"/>
      <c r="C28" s="131"/>
      <c r="D28" s="131"/>
      <c r="E28" s="131"/>
      <c r="F28" s="131"/>
      <c r="G28" s="132"/>
      <c r="H28" s="132"/>
    </row>
    <row r="29" spans="1:9" s="6" customFormat="1" ht="15.6" x14ac:dyDescent="0.25">
      <c r="A29" s="204"/>
      <c r="B29" s="131"/>
      <c r="C29" s="131"/>
      <c r="D29" s="131"/>
      <c r="E29" s="131"/>
      <c r="F29" s="131"/>
      <c r="G29" s="132"/>
      <c r="H29" s="132"/>
    </row>
    <row r="30" spans="1:9" s="128" customFormat="1" ht="15.6" x14ac:dyDescent="0.25">
      <c r="B30" s="134"/>
      <c r="C30" s="25" t="s">
        <v>3</v>
      </c>
      <c r="D30" s="256" t="str">
        <f>DADOS!C8</f>
        <v>Eng.ª Civil Flávia Cristina Barbosa</v>
      </c>
      <c r="E30" s="256"/>
      <c r="F30" s="256"/>
      <c r="G30" s="135"/>
      <c r="H30" s="135"/>
    </row>
    <row r="31" spans="1:9" s="4" customFormat="1" ht="15.6" x14ac:dyDescent="0.25">
      <c r="A31" s="80"/>
      <c r="C31" s="9"/>
      <c r="D31" s="257" t="str">
        <f>"CREA: "&amp;DADOS!C9</f>
        <v>CREA: MG- 187.842/D</v>
      </c>
      <c r="E31" s="257"/>
      <c r="F31" s="257"/>
      <c r="G31" s="100"/>
      <c r="H31" s="100"/>
    </row>
    <row r="32" spans="1:9" s="4" customFormat="1" ht="15" x14ac:dyDescent="0.25">
      <c r="A32" s="80"/>
      <c r="E32" s="9"/>
      <c r="F32" s="9"/>
      <c r="G32" s="100"/>
      <c r="H32" s="100"/>
    </row>
    <row r="33" spans="1:8" s="4" customFormat="1" ht="15" x14ac:dyDescent="0.25">
      <c r="A33" s="80"/>
      <c r="E33" s="9"/>
      <c r="F33" s="9"/>
      <c r="G33" s="100"/>
      <c r="H33" s="100"/>
    </row>
    <row r="38" spans="1:8" x14ac:dyDescent="0.25">
      <c r="F38" s="113"/>
      <c r="G38" s="111"/>
      <c r="H38" s="111"/>
    </row>
  </sheetData>
  <mergeCells count="28">
    <mergeCell ref="A26:F26"/>
    <mergeCell ref="D30:F30"/>
    <mergeCell ref="D31:F31"/>
    <mergeCell ref="B24:C24"/>
    <mergeCell ref="B13:C13"/>
    <mergeCell ref="B14:C14"/>
    <mergeCell ref="B23:C23"/>
    <mergeCell ref="B15:C15"/>
    <mergeCell ref="B16:C16"/>
    <mergeCell ref="B17:C17"/>
    <mergeCell ref="B18:C18"/>
    <mergeCell ref="B19:C19"/>
    <mergeCell ref="B20:C20"/>
    <mergeCell ref="B21:C21"/>
    <mergeCell ref="B22:C22"/>
    <mergeCell ref="H4:I4"/>
    <mergeCell ref="H5:H6"/>
    <mergeCell ref="I5:I6"/>
    <mergeCell ref="B12:C12"/>
    <mergeCell ref="A1:G2"/>
    <mergeCell ref="A3:B6"/>
    <mergeCell ref="C3:D3"/>
    <mergeCell ref="C4:E6"/>
    <mergeCell ref="A7:I7"/>
    <mergeCell ref="A8:I8"/>
    <mergeCell ref="A9:I9"/>
    <mergeCell ref="B10:C10"/>
    <mergeCell ref="B11:C11"/>
  </mergeCells>
  <pageMargins left="0.511811024" right="0.511811024" top="0.78740157499999996" bottom="0.78740157499999996" header="0.31496062000000002" footer="0.31496062000000002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A000-BA70-4FCD-8434-69C4B9BF967B}">
  <sheetPr>
    <pageSetUpPr fitToPage="1"/>
  </sheetPr>
  <dimension ref="A1:I38"/>
  <sheetViews>
    <sheetView view="pageBreakPreview" topLeftCell="A7" zoomScaleNormal="85" zoomScaleSheetLayoutView="100" workbookViewId="0">
      <selection activeCell="G17" sqref="G17"/>
    </sheetView>
  </sheetViews>
  <sheetFormatPr defaultColWidth="8.69921875" defaultRowHeight="13.8" x14ac:dyDescent="0.25"/>
  <cols>
    <col min="1" max="1" width="11.69921875" style="109" customWidth="1"/>
    <col min="2" max="2" width="12" style="110" customWidth="1"/>
    <col min="3" max="3" width="77.5" style="110" customWidth="1"/>
    <col min="4" max="4" width="14.59765625" style="110" customWidth="1"/>
    <col min="5" max="5" width="13.19921875" style="109" customWidth="1"/>
    <col min="6" max="6" width="16.3984375" style="109" customWidth="1"/>
    <col min="7" max="7" width="24.19921875" style="113" customWidth="1"/>
    <col min="8" max="8" width="18" style="113" customWidth="1"/>
    <col min="9" max="9" width="15.19921875" style="109" bestFit="1" customWidth="1"/>
    <col min="10" max="16384" width="8.69921875" style="109"/>
  </cols>
  <sheetData>
    <row r="1" spans="1:9" s="26" customFormat="1" ht="21.75" customHeight="1" thickBot="1" x14ac:dyDescent="0.35">
      <c r="A1" s="223" t="s">
        <v>581</v>
      </c>
      <c r="B1" s="223"/>
      <c r="C1" s="223"/>
      <c r="D1" s="223"/>
      <c r="E1" s="223"/>
      <c r="F1" s="223"/>
      <c r="G1" s="224"/>
      <c r="H1" s="31" t="s">
        <v>1</v>
      </c>
      <c r="I1" s="33" t="str">
        <f>DADOS!C2</f>
        <v>R00</v>
      </c>
    </row>
    <row r="2" spans="1:9" s="27" customFormat="1" ht="18" thickBot="1" x14ac:dyDescent="0.3">
      <c r="A2" s="225"/>
      <c r="B2" s="225"/>
      <c r="C2" s="225"/>
      <c r="D2" s="225"/>
      <c r="E2" s="225"/>
      <c r="F2" s="225"/>
      <c r="G2" s="226"/>
      <c r="H2" s="32" t="s">
        <v>12</v>
      </c>
      <c r="I2" s="48">
        <f ca="1">DADOS!C4</f>
        <v>45029</v>
      </c>
    </row>
    <row r="3" spans="1:9" s="27" customFormat="1" ht="20.25" customHeight="1" x14ac:dyDescent="0.25">
      <c r="A3" s="233" t="s">
        <v>13</v>
      </c>
      <c r="B3" s="234"/>
      <c r="C3" s="239" t="s">
        <v>14</v>
      </c>
      <c r="D3" s="240"/>
      <c r="E3" s="149"/>
      <c r="F3" s="30" t="s">
        <v>11</v>
      </c>
      <c r="G3" s="146"/>
      <c r="H3" s="30" t="s">
        <v>15</v>
      </c>
      <c r="I3" s="28"/>
    </row>
    <row r="4" spans="1:9" s="27" customFormat="1" ht="58.8" customHeight="1" thickBot="1" x14ac:dyDescent="0.3">
      <c r="A4" s="235"/>
      <c r="B4" s="236"/>
      <c r="C4" s="227" t="str">
        <f>DADOS!C3</f>
        <v>COLETA DE RESÍDUOS SÓLIDOS NO MUNICÍPIO DE POUSO ALEGRE-MG</v>
      </c>
      <c r="D4" s="228"/>
      <c r="E4" s="229"/>
      <c r="F4" s="147"/>
      <c r="G4" s="148"/>
      <c r="H4" s="241" t="str">
        <f>DADOS!C7</f>
        <v>SINAPI -02/2023 - Minas Gerais
SICRO3 - 10/2022 - Minas Gerais
SETOP - 10/2022 - Minas Gerais
SUDECAP - 12/2022 - Minas Gerais</v>
      </c>
      <c r="I4" s="242"/>
    </row>
    <row r="5" spans="1:9" s="27" customFormat="1" ht="16.2" customHeight="1" x14ac:dyDescent="0.25">
      <c r="A5" s="235"/>
      <c r="B5" s="236"/>
      <c r="C5" s="227"/>
      <c r="D5" s="228"/>
      <c r="E5" s="229"/>
      <c r="F5" s="147"/>
      <c r="G5" s="148"/>
      <c r="H5" s="243" t="s">
        <v>16</v>
      </c>
      <c r="I5" s="245">
        <f>DADOS!C5</f>
        <v>0.2712</v>
      </c>
    </row>
    <row r="6" spans="1:9" s="27" customFormat="1" ht="18" thickBot="1" x14ac:dyDescent="0.3">
      <c r="A6" s="237"/>
      <c r="B6" s="238"/>
      <c r="C6" s="230"/>
      <c r="D6" s="231"/>
      <c r="E6" s="232"/>
      <c r="F6" s="147"/>
      <c r="G6" s="148"/>
      <c r="H6" s="244"/>
      <c r="I6" s="246"/>
    </row>
    <row r="7" spans="1:9" s="29" customFormat="1" ht="7.95" customHeight="1" thickBot="1" x14ac:dyDescent="0.35">
      <c r="A7" s="248"/>
      <c r="B7" s="249"/>
      <c r="C7" s="249"/>
      <c r="D7" s="249"/>
      <c r="E7" s="249"/>
      <c r="F7" s="249"/>
      <c r="G7" s="249"/>
      <c r="H7" s="249"/>
      <c r="I7" s="249"/>
    </row>
    <row r="8" spans="1:9" s="27" customFormat="1" ht="22.95" customHeight="1" thickBot="1" x14ac:dyDescent="0.3">
      <c r="A8" s="250" t="str">
        <f>A1&amp;" DE PROJETO EXECUTIVO - "&amp;C4</f>
        <v>CURVA ABC - TERCEIRO EXECÍCIO DE PROJETO EXECUTIVO - COLETA DE RESÍDUOS SÓLIDOS NO MUNICÍPIO DE POUSO ALEGRE-MG</v>
      </c>
      <c r="B8" s="250"/>
      <c r="C8" s="250"/>
      <c r="D8" s="250"/>
      <c r="E8" s="250"/>
      <c r="F8" s="250"/>
      <c r="G8" s="250"/>
      <c r="H8" s="250"/>
      <c r="I8" s="250"/>
    </row>
    <row r="9" spans="1:9" s="29" customFormat="1" ht="7.95" customHeight="1" thickBot="1" x14ac:dyDescent="0.35">
      <c r="A9" s="251"/>
      <c r="B9" s="252"/>
      <c r="C9" s="252"/>
      <c r="D9" s="252"/>
      <c r="E9" s="252"/>
      <c r="F9" s="252"/>
      <c r="G9" s="252"/>
      <c r="H9" s="252"/>
      <c r="I9" s="252"/>
    </row>
    <row r="10" spans="1:9" s="29" customFormat="1" ht="51.6" customHeight="1" thickBot="1" x14ac:dyDescent="0.35">
      <c r="A10" s="41" t="s">
        <v>23</v>
      </c>
      <c r="B10" s="253" t="s">
        <v>204</v>
      </c>
      <c r="C10" s="253"/>
      <c r="D10" s="205" t="s">
        <v>34</v>
      </c>
      <c r="E10" s="205" t="s">
        <v>35</v>
      </c>
      <c r="F10" s="89" t="s">
        <v>387</v>
      </c>
      <c r="G10" s="205" t="s">
        <v>583</v>
      </c>
      <c r="H10" s="205" t="s">
        <v>585</v>
      </c>
      <c r="I10" s="205" t="s">
        <v>385</v>
      </c>
    </row>
    <row r="11" spans="1:9" s="128" customFormat="1" ht="32.4" customHeight="1" x14ac:dyDescent="0.25">
      <c r="A11" s="152">
        <v>3</v>
      </c>
      <c r="B11" s="258" t="s">
        <v>44</v>
      </c>
      <c r="C11" s="258"/>
      <c r="D11" s="153">
        <v>2965.16</v>
      </c>
      <c r="E11" s="154" t="s">
        <v>232</v>
      </c>
      <c r="F11" s="155">
        <f>'ORÇAMENTO SINTÉTICO'!F13</f>
        <v>382.2662374599235</v>
      </c>
      <c r="G11" s="155">
        <f>'ORÇAMENTO SINTÉTICO'!G13/2</f>
        <v>6800883.3399999999</v>
      </c>
      <c r="H11" s="156">
        <f t="shared" ref="H11:H24" si="0">G11/$G$26</f>
        <v>0.28693499256027977</v>
      </c>
      <c r="I11" s="157">
        <f>H11</f>
        <v>0.28693499256027977</v>
      </c>
    </row>
    <row r="12" spans="1:9" s="128" customFormat="1" ht="32.4" customHeight="1" x14ac:dyDescent="0.25">
      <c r="A12" s="158">
        <v>10</v>
      </c>
      <c r="B12" s="247" t="s">
        <v>107</v>
      </c>
      <c r="C12" s="247"/>
      <c r="D12" s="159">
        <v>8</v>
      </c>
      <c r="E12" s="160" t="s">
        <v>221</v>
      </c>
      <c r="F12" s="161">
        <f>'ORÇAMENTO SINTÉTICO'!F20</f>
        <v>84771.434999999998</v>
      </c>
      <c r="G12" s="161">
        <f>'ORÇAMENTO SINTÉTICO'!G20/2</f>
        <v>4069028.88</v>
      </c>
      <c r="H12" s="162">
        <f t="shared" si="0"/>
        <v>0.17167575343387137</v>
      </c>
      <c r="I12" s="163">
        <f>H12+I11</f>
        <v>0.45861074599415114</v>
      </c>
    </row>
    <row r="13" spans="1:9" s="128" customFormat="1" ht="32.4" customHeight="1" x14ac:dyDescent="0.25">
      <c r="A13" s="158">
        <v>9</v>
      </c>
      <c r="B13" s="247" t="s">
        <v>101</v>
      </c>
      <c r="C13" s="247"/>
      <c r="D13" s="159">
        <v>5263</v>
      </c>
      <c r="E13" s="160" t="s">
        <v>220</v>
      </c>
      <c r="F13" s="161">
        <f>'ORÇAMENTO SINTÉTICO'!F19</f>
        <v>127.10129837228449</v>
      </c>
      <c r="G13" s="161">
        <f>'ORÇAMENTO SINTÉTICO'!G19/2</f>
        <v>4013604.8</v>
      </c>
      <c r="H13" s="162">
        <f t="shared" si="0"/>
        <v>0.16933736484706458</v>
      </c>
      <c r="I13" s="163">
        <f t="shared" ref="I13:I24" si="1">H13+I12</f>
        <v>0.62794811084121571</v>
      </c>
    </row>
    <row r="14" spans="1:9" s="128" customFormat="1" ht="32.4" customHeight="1" x14ac:dyDescent="0.25">
      <c r="A14" s="158">
        <v>6</v>
      </c>
      <c r="B14" s="247" t="s">
        <v>203</v>
      </c>
      <c r="C14" s="247"/>
      <c r="D14" s="164">
        <v>1500</v>
      </c>
      <c r="E14" s="160" t="s">
        <v>219</v>
      </c>
      <c r="F14" s="161">
        <f>'ORÇAMENTO SINTÉTICO'!F16</f>
        <v>264.27999999999997</v>
      </c>
      <c r="G14" s="161">
        <f>'ORÇAMENTO SINTÉTICO'!G16/2</f>
        <v>2378520</v>
      </c>
      <c r="H14" s="162">
        <f t="shared" si="0"/>
        <v>0.10035176085000698</v>
      </c>
      <c r="I14" s="163">
        <f t="shared" si="1"/>
        <v>0.72829987169122268</v>
      </c>
    </row>
    <row r="15" spans="1:9" s="128" customFormat="1" ht="32.4" customHeight="1" x14ac:dyDescent="0.25">
      <c r="A15" s="158">
        <v>1</v>
      </c>
      <c r="B15" s="247" t="s">
        <v>233</v>
      </c>
      <c r="C15" s="247"/>
      <c r="D15" s="164">
        <v>1</v>
      </c>
      <c r="E15" s="160" t="s">
        <v>221</v>
      </c>
      <c r="F15" s="161">
        <f>'ORÇAMENTO SINTÉTICO'!F11</f>
        <v>204378.93999999997</v>
      </c>
      <c r="G15" s="161">
        <f>'ORÇAMENTO SINTÉTICO'!G11/2</f>
        <v>1226273.6399999999</v>
      </c>
      <c r="H15" s="162">
        <f t="shared" si="0"/>
        <v>5.1737517051758039E-2</v>
      </c>
      <c r="I15" s="163">
        <f t="shared" si="1"/>
        <v>0.78003738874298068</v>
      </c>
    </row>
    <row r="16" spans="1:9" s="128" customFormat="1" ht="32.4" customHeight="1" x14ac:dyDescent="0.25">
      <c r="A16" s="158">
        <v>11</v>
      </c>
      <c r="B16" s="247" t="s">
        <v>110</v>
      </c>
      <c r="C16" s="247"/>
      <c r="D16" s="159">
        <v>1</v>
      </c>
      <c r="E16" s="160" t="s">
        <v>221</v>
      </c>
      <c r="F16" s="161">
        <f>'ORÇAMENTO SINTÉTICO'!F21</f>
        <v>202237.56000000003</v>
      </c>
      <c r="G16" s="161">
        <f>'ORÇAMENTO SINTÉTICO'!G21/2</f>
        <v>1213425.3600000001</v>
      </c>
      <c r="H16" s="162">
        <f t="shared" si="0"/>
        <v>5.1195437303892179E-2</v>
      </c>
      <c r="I16" s="163">
        <f t="shared" si="1"/>
        <v>0.83123282604687287</v>
      </c>
    </row>
    <row r="17" spans="1:9" s="128" customFormat="1" ht="32.4" customHeight="1" x14ac:dyDescent="0.25">
      <c r="A17" s="158">
        <v>2</v>
      </c>
      <c r="B17" s="247" t="s">
        <v>137</v>
      </c>
      <c r="C17" s="247"/>
      <c r="D17" s="164">
        <v>1</v>
      </c>
      <c r="E17" s="160" t="s">
        <v>221</v>
      </c>
      <c r="F17" s="161">
        <f>'ORÇAMENTO SINTÉTICO'!F12</f>
        <v>164008.35401666665</v>
      </c>
      <c r="G17" s="161">
        <f>'ORÇAMENTO SINTÉTICO'!G12/2</f>
        <v>984050.12950000004</v>
      </c>
      <c r="H17" s="162">
        <f t="shared" si="0"/>
        <v>4.1517903259170576E-2</v>
      </c>
      <c r="I17" s="163">
        <f t="shared" si="1"/>
        <v>0.87275072930604347</v>
      </c>
    </row>
    <row r="18" spans="1:9" s="128" customFormat="1" ht="32.4" customHeight="1" x14ac:dyDescent="0.25">
      <c r="A18" s="158">
        <v>13</v>
      </c>
      <c r="B18" s="247" t="s">
        <v>201</v>
      </c>
      <c r="C18" s="247"/>
      <c r="D18" s="159">
        <v>1</v>
      </c>
      <c r="E18" s="160" t="s">
        <v>221</v>
      </c>
      <c r="F18" s="161">
        <f>'ORÇAMENTO SINTÉTICO'!F23</f>
        <v>127578.26000000001</v>
      </c>
      <c r="G18" s="161">
        <f>'ORÇAMENTO SINTÉTICO'!G23/2</f>
        <v>765469.56</v>
      </c>
      <c r="H18" s="162">
        <f t="shared" si="0"/>
        <v>3.2295805048130802E-2</v>
      </c>
      <c r="I18" s="163">
        <f t="shared" si="1"/>
        <v>0.90504653435417426</v>
      </c>
    </row>
    <row r="19" spans="1:9" s="128" customFormat="1" ht="32.4" customHeight="1" x14ac:dyDescent="0.25">
      <c r="A19" s="158">
        <v>4</v>
      </c>
      <c r="B19" s="247" t="s">
        <v>48</v>
      </c>
      <c r="C19" s="247"/>
      <c r="D19" s="159">
        <v>168.89</v>
      </c>
      <c r="E19" s="160" t="s">
        <v>232</v>
      </c>
      <c r="F19" s="161">
        <f>'ORÇAMENTO SINTÉTICO'!F14</f>
        <v>647.16934099117771</v>
      </c>
      <c r="G19" s="161">
        <f>'ORÇAMENTO SINTÉTICO'!G14/2</f>
        <v>655802.57999999996</v>
      </c>
      <c r="H19" s="162">
        <f t="shared" si="0"/>
        <v>2.766886285294114E-2</v>
      </c>
      <c r="I19" s="163">
        <f t="shared" si="1"/>
        <v>0.93271539720711538</v>
      </c>
    </row>
    <row r="20" spans="1:9" s="128" customFormat="1" ht="32.4" customHeight="1" x14ac:dyDescent="0.25">
      <c r="A20" s="158">
        <v>14</v>
      </c>
      <c r="B20" s="247" t="s">
        <v>127</v>
      </c>
      <c r="C20" s="247"/>
      <c r="D20" s="159">
        <v>1</v>
      </c>
      <c r="E20" s="160" t="s">
        <v>221</v>
      </c>
      <c r="F20" s="161">
        <f>'ORÇAMENTO SINTÉTICO'!F24</f>
        <v>94122.050833333342</v>
      </c>
      <c r="G20" s="161">
        <f>'ORÇAMENTO SINTÉTICO'!G24/2</f>
        <v>564732.30500000005</v>
      </c>
      <c r="H20" s="162">
        <f t="shared" si="0"/>
        <v>2.3826531294936854E-2</v>
      </c>
      <c r="I20" s="163">
        <f t="shared" si="1"/>
        <v>0.95654192850205222</v>
      </c>
    </row>
    <row r="21" spans="1:9" s="128" customFormat="1" ht="32.4" customHeight="1" x14ac:dyDescent="0.25">
      <c r="A21" s="158">
        <v>5</v>
      </c>
      <c r="B21" s="247" t="s">
        <v>49</v>
      </c>
      <c r="C21" s="247"/>
      <c r="D21" s="164">
        <v>1</v>
      </c>
      <c r="E21" s="160" t="s">
        <v>221</v>
      </c>
      <c r="F21" s="161">
        <f>'ORÇAMENTO SINTÉTICO'!F15</f>
        <v>88337.43</v>
      </c>
      <c r="G21" s="161">
        <f>'ORÇAMENTO SINTÉTICO'!G15/2</f>
        <v>530024.57999999996</v>
      </c>
      <c r="H21" s="162">
        <f t="shared" si="0"/>
        <v>2.2362183162969153E-2</v>
      </c>
      <c r="I21" s="163">
        <f t="shared" si="1"/>
        <v>0.97890411166502134</v>
      </c>
    </row>
    <row r="22" spans="1:9" s="128" customFormat="1" ht="32.4" customHeight="1" x14ac:dyDescent="0.25">
      <c r="A22" s="158">
        <v>12</v>
      </c>
      <c r="B22" s="247" t="s">
        <v>202</v>
      </c>
      <c r="C22" s="247"/>
      <c r="D22" s="159">
        <v>1</v>
      </c>
      <c r="E22" s="160" t="s">
        <v>221</v>
      </c>
      <c r="F22" s="161">
        <f>'ORÇAMENTO SINTÉTICO'!F22</f>
        <v>83335.180000000008</v>
      </c>
      <c r="G22" s="161">
        <f>'ORÇAMENTO SINTÉTICO'!G22/2</f>
        <v>500011.08</v>
      </c>
      <c r="H22" s="162">
        <f t="shared" si="0"/>
        <v>2.1095888334978771E-2</v>
      </c>
      <c r="I22" s="163">
        <f t="shared" si="1"/>
        <v>1</v>
      </c>
    </row>
    <row r="23" spans="1:9" s="128" customFormat="1" ht="32.4" customHeight="1" x14ac:dyDescent="0.25">
      <c r="A23" s="158">
        <v>7</v>
      </c>
      <c r="B23" s="247" t="s">
        <v>130</v>
      </c>
      <c r="C23" s="247"/>
      <c r="D23" s="164"/>
      <c r="E23" s="160"/>
      <c r="F23" s="161"/>
      <c r="G23" s="161"/>
      <c r="H23" s="162">
        <f t="shared" si="0"/>
        <v>0</v>
      </c>
      <c r="I23" s="163">
        <f t="shared" si="1"/>
        <v>1</v>
      </c>
    </row>
    <row r="24" spans="1:9" s="128" customFormat="1" ht="32.4" customHeight="1" thickBot="1" x14ac:dyDescent="0.3">
      <c r="A24" s="165">
        <v>8</v>
      </c>
      <c r="B24" s="259" t="s">
        <v>570</v>
      </c>
      <c r="C24" s="259"/>
      <c r="D24" s="206"/>
      <c r="E24" s="166"/>
      <c r="F24" s="167"/>
      <c r="G24" s="167"/>
      <c r="H24" s="168">
        <f t="shared" si="0"/>
        <v>0</v>
      </c>
      <c r="I24" s="168">
        <f t="shared" si="1"/>
        <v>1</v>
      </c>
    </row>
    <row r="25" spans="1:9" s="6" customFormat="1" ht="11.4" customHeight="1" thickBot="1" x14ac:dyDescent="0.3">
      <c r="A25" s="204"/>
      <c r="B25" s="131"/>
      <c r="C25" s="131"/>
      <c r="D25" s="131"/>
      <c r="E25" s="131"/>
      <c r="F25" s="131"/>
      <c r="G25" s="132"/>
      <c r="H25" s="132"/>
      <c r="I25" s="145"/>
    </row>
    <row r="26" spans="1:9" s="6" customFormat="1" ht="38.4" customHeight="1" thickBot="1" x14ac:dyDescent="0.3">
      <c r="A26" s="254" t="s">
        <v>206</v>
      </c>
      <c r="B26" s="254"/>
      <c r="C26" s="254"/>
      <c r="D26" s="254"/>
      <c r="E26" s="254"/>
      <c r="F26" s="255"/>
      <c r="G26" s="133">
        <f>SUM(G11:G24)</f>
        <v>23701826.254499994</v>
      </c>
      <c r="H26" s="132"/>
    </row>
    <row r="27" spans="1:9" s="6" customFormat="1" ht="15.6" x14ac:dyDescent="0.25">
      <c r="A27" s="204"/>
      <c r="B27" s="131"/>
      <c r="C27" s="131"/>
      <c r="D27" s="131"/>
      <c r="E27" s="131"/>
      <c r="F27" s="131"/>
      <c r="G27" s="132"/>
      <c r="H27" s="132"/>
    </row>
    <row r="28" spans="1:9" s="6" customFormat="1" ht="15.6" x14ac:dyDescent="0.25">
      <c r="A28" s="204"/>
      <c r="B28" s="131"/>
      <c r="C28" s="131"/>
      <c r="D28" s="131"/>
      <c r="E28" s="131"/>
      <c r="F28" s="131"/>
      <c r="G28" s="132"/>
      <c r="H28" s="132"/>
    </row>
    <row r="29" spans="1:9" s="6" customFormat="1" ht="15.6" x14ac:dyDescent="0.25">
      <c r="A29" s="204"/>
      <c r="B29" s="131"/>
      <c r="C29" s="131"/>
      <c r="D29" s="131"/>
      <c r="E29" s="131"/>
      <c r="F29" s="131"/>
      <c r="G29" s="132"/>
      <c r="H29" s="132"/>
    </row>
    <row r="30" spans="1:9" s="128" customFormat="1" ht="15.6" x14ac:dyDescent="0.25">
      <c r="B30" s="134"/>
      <c r="C30" s="25" t="s">
        <v>3</v>
      </c>
      <c r="D30" s="256" t="str">
        <f>DADOS!C8</f>
        <v>Eng.ª Civil Flávia Cristina Barbosa</v>
      </c>
      <c r="E30" s="256"/>
      <c r="F30" s="256"/>
      <c r="G30" s="135"/>
      <c r="H30" s="135"/>
    </row>
    <row r="31" spans="1:9" s="4" customFormat="1" ht="15.6" x14ac:dyDescent="0.25">
      <c r="A31" s="80"/>
      <c r="C31" s="9"/>
      <c r="D31" s="257" t="str">
        <f>"CREA: "&amp;DADOS!C9</f>
        <v>CREA: MG- 187.842/D</v>
      </c>
      <c r="E31" s="257"/>
      <c r="F31" s="257"/>
      <c r="G31" s="100"/>
      <c r="H31" s="100"/>
    </row>
    <row r="32" spans="1:9" s="4" customFormat="1" ht="15" x14ac:dyDescent="0.25">
      <c r="A32" s="80"/>
      <c r="E32" s="9"/>
      <c r="F32" s="9"/>
      <c r="G32" s="100"/>
      <c r="H32" s="100"/>
    </row>
    <row r="33" spans="1:8" s="4" customFormat="1" ht="15" x14ac:dyDescent="0.25">
      <c r="A33" s="80"/>
      <c r="E33" s="9"/>
      <c r="F33" s="9"/>
      <c r="G33" s="100"/>
      <c r="H33" s="100"/>
    </row>
    <row r="38" spans="1:8" x14ac:dyDescent="0.25">
      <c r="F38" s="113"/>
      <c r="G38" s="111"/>
      <c r="H38" s="111"/>
    </row>
  </sheetData>
  <mergeCells count="28">
    <mergeCell ref="B24:C24"/>
    <mergeCell ref="A26:F26"/>
    <mergeCell ref="D30:F30"/>
    <mergeCell ref="D31:F31"/>
    <mergeCell ref="B19:C19"/>
    <mergeCell ref="B20:C20"/>
    <mergeCell ref="B21:C21"/>
    <mergeCell ref="B22:C22"/>
    <mergeCell ref="B23:C23"/>
    <mergeCell ref="B18:C18"/>
    <mergeCell ref="A7:I7"/>
    <mergeCell ref="A8:I8"/>
    <mergeCell ref="A9:I9"/>
    <mergeCell ref="B10:C10"/>
    <mergeCell ref="B11:C11"/>
    <mergeCell ref="B12:C12"/>
    <mergeCell ref="B13:C13"/>
    <mergeCell ref="B14:C14"/>
    <mergeCell ref="B15:C15"/>
    <mergeCell ref="B16:C16"/>
    <mergeCell ref="B17:C17"/>
    <mergeCell ref="A1:G2"/>
    <mergeCell ref="A3:B6"/>
    <mergeCell ref="C3:D3"/>
    <mergeCell ref="C4:E6"/>
    <mergeCell ref="H4:I4"/>
    <mergeCell ref="H5:H6"/>
    <mergeCell ref="I5:I6"/>
  </mergeCells>
  <pageMargins left="0.511811024" right="0.511811024" top="0.78740157499999996" bottom="0.78740157499999996" header="0.31496062000000002" footer="0.31496062000000002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FC46-2B5F-4177-A496-344EAF51A685}">
  <sheetPr>
    <pageSetUpPr fitToPage="1"/>
  </sheetPr>
  <dimension ref="A1:I38"/>
  <sheetViews>
    <sheetView view="pageBreakPreview" topLeftCell="A10" zoomScale="85" zoomScaleNormal="85" zoomScaleSheetLayoutView="85" workbookViewId="0">
      <selection activeCell="A22" sqref="A22"/>
    </sheetView>
  </sheetViews>
  <sheetFormatPr defaultColWidth="8.69921875" defaultRowHeight="13.8" x14ac:dyDescent="0.25"/>
  <cols>
    <col min="1" max="1" width="11.69921875" style="109" customWidth="1"/>
    <col min="2" max="2" width="12" style="110" customWidth="1"/>
    <col min="3" max="3" width="77.5" style="110" customWidth="1"/>
    <col min="4" max="4" width="14.59765625" style="110" customWidth="1"/>
    <col min="5" max="5" width="13.19921875" style="109" customWidth="1"/>
    <col min="6" max="6" width="16.3984375" style="109" customWidth="1"/>
    <col min="7" max="7" width="22.3984375" style="113" bestFit="1" customWidth="1"/>
    <col min="8" max="8" width="18" style="113" customWidth="1"/>
    <col min="9" max="9" width="15.19921875" style="109" bestFit="1" customWidth="1"/>
    <col min="10" max="16384" width="8.69921875" style="109"/>
  </cols>
  <sheetData>
    <row r="1" spans="1:9" s="26" customFormat="1" ht="21.75" customHeight="1" thickBot="1" x14ac:dyDescent="0.35">
      <c r="A1" s="223" t="s">
        <v>386</v>
      </c>
      <c r="B1" s="223"/>
      <c r="C1" s="223"/>
      <c r="D1" s="223"/>
      <c r="E1" s="223"/>
      <c r="F1" s="223"/>
      <c r="G1" s="224"/>
      <c r="H1" s="31" t="s">
        <v>1</v>
      </c>
      <c r="I1" s="33" t="str">
        <f>DADOS!C2</f>
        <v>R00</v>
      </c>
    </row>
    <row r="2" spans="1:9" s="27" customFormat="1" ht="18" thickBot="1" x14ac:dyDescent="0.3">
      <c r="A2" s="225"/>
      <c r="B2" s="225"/>
      <c r="C2" s="225"/>
      <c r="D2" s="225"/>
      <c r="E2" s="225"/>
      <c r="F2" s="225"/>
      <c r="G2" s="226"/>
      <c r="H2" s="32" t="s">
        <v>12</v>
      </c>
      <c r="I2" s="48">
        <f ca="1">DADOS!C4</f>
        <v>45029</v>
      </c>
    </row>
    <row r="3" spans="1:9" s="27" customFormat="1" ht="20.25" customHeight="1" x14ac:dyDescent="0.25">
      <c r="A3" s="233" t="s">
        <v>13</v>
      </c>
      <c r="B3" s="234"/>
      <c r="C3" s="239" t="s">
        <v>14</v>
      </c>
      <c r="D3" s="240"/>
      <c r="E3" s="149"/>
      <c r="F3" s="30" t="s">
        <v>11</v>
      </c>
      <c r="G3" s="146"/>
      <c r="H3" s="30" t="s">
        <v>15</v>
      </c>
      <c r="I3" s="28"/>
    </row>
    <row r="4" spans="1:9" s="27" customFormat="1" ht="58.8" customHeight="1" thickBot="1" x14ac:dyDescent="0.3">
      <c r="A4" s="235"/>
      <c r="B4" s="236"/>
      <c r="C4" s="227" t="str">
        <f>DADOS!C3</f>
        <v>COLETA DE RESÍDUOS SÓLIDOS NO MUNICÍPIO DE POUSO ALEGRE-MG</v>
      </c>
      <c r="D4" s="228"/>
      <c r="E4" s="229"/>
      <c r="F4" s="147"/>
      <c r="G4" s="148"/>
      <c r="H4" s="241" t="str">
        <f>DADOS!C7</f>
        <v>SINAPI -02/2023 - Minas Gerais
SICRO3 - 10/2022 - Minas Gerais
SETOP - 10/2022 - Minas Gerais
SUDECAP - 12/2022 - Minas Gerais</v>
      </c>
      <c r="I4" s="242"/>
    </row>
    <row r="5" spans="1:9" s="27" customFormat="1" ht="16.2" customHeight="1" x14ac:dyDescent="0.25">
      <c r="A5" s="235"/>
      <c r="B5" s="236"/>
      <c r="C5" s="227"/>
      <c r="D5" s="228"/>
      <c r="E5" s="229"/>
      <c r="F5" s="147"/>
      <c r="G5" s="148"/>
      <c r="H5" s="243" t="s">
        <v>16</v>
      </c>
      <c r="I5" s="245">
        <f>DADOS!C5</f>
        <v>0.2712</v>
      </c>
    </row>
    <row r="6" spans="1:9" s="27" customFormat="1" ht="18" thickBot="1" x14ac:dyDescent="0.3">
      <c r="A6" s="237"/>
      <c r="B6" s="238"/>
      <c r="C6" s="230"/>
      <c r="D6" s="231"/>
      <c r="E6" s="232"/>
      <c r="F6" s="147"/>
      <c r="G6" s="148"/>
      <c r="H6" s="244"/>
      <c r="I6" s="246"/>
    </row>
    <row r="7" spans="1:9" s="29" customFormat="1" ht="7.95" customHeight="1" thickBot="1" x14ac:dyDescent="0.35">
      <c r="A7" s="248"/>
      <c r="B7" s="249"/>
      <c r="C7" s="249"/>
      <c r="D7" s="249"/>
      <c r="E7" s="249"/>
      <c r="F7" s="249"/>
      <c r="G7" s="249"/>
      <c r="H7" s="249"/>
      <c r="I7" s="249"/>
    </row>
    <row r="8" spans="1:9" s="27" customFormat="1" ht="22.95" customHeight="1" thickBot="1" x14ac:dyDescent="0.3">
      <c r="A8" s="250" t="str">
        <f>A1&amp;" DE PROJETO EXECUTIVO - "&amp;C4</f>
        <v>CURVA ABC DE PROJETO EXECUTIVO - COLETA DE RESÍDUOS SÓLIDOS NO MUNICÍPIO DE POUSO ALEGRE-MG</v>
      </c>
      <c r="B8" s="250"/>
      <c r="C8" s="250"/>
      <c r="D8" s="250"/>
      <c r="E8" s="250"/>
      <c r="F8" s="250"/>
      <c r="G8" s="250"/>
      <c r="H8" s="250"/>
      <c r="I8" s="250"/>
    </row>
    <row r="9" spans="1:9" s="29" customFormat="1" ht="7.95" customHeight="1" thickBot="1" x14ac:dyDescent="0.35">
      <c r="A9" s="251"/>
      <c r="B9" s="252"/>
      <c r="C9" s="252"/>
      <c r="D9" s="252"/>
      <c r="E9" s="252"/>
      <c r="F9" s="252"/>
      <c r="G9" s="252"/>
      <c r="H9" s="252"/>
      <c r="I9" s="252"/>
    </row>
    <row r="10" spans="1:9" s="29" customFormat="1" ht="43.2" customHeight="1" thickBot="1" x14ac:dyDescent="0.35">
      <c r="A10" s="41" t="s">
        <v>23</v>
      </c>
      <c r="B10" s="253" t="s">
        <v>204</v>
      </c>
      <c r="C10" s="253"/>
      <c r="D10" s="205" t="s">
        <v>34</v>
      </c>
      <c r="E10" s="205" t="s">
        <v>35</v>
      </c>
      <c r="F10" s="89" t="s">
        <v>387</v>
      </c>
      <c r="G10" s="205" t="s">
        <v>582</v>
      </c>
      <c r="H10" s="205" t="s">
        <v>585</v>
      </c>
      <c r="I10" s="205" t="s">
        <v>385</v>
      </c>
    </row>
    <row r="11" spans="1:9" s="128" customFormat="1" ht="32.4" customHeight="1" x14ac:dyDescent="0.25">
      <c r="A11" s="152">
        <v>3</v>
      </c>
      <c r="B11" s="258" t="s">
        <v>44</v>
      </c>
      <c r="C11" s="258"/>
      <c r="D11" s="153">
        <v>2965.16</v>
      </c>
      <c r="E11" s="154" t="s">
        <v>232</v>
      </c>
      <c r="F11" s="155">
        <f>'ORÇAMENTO SINTÉTICO'!F13</f>
        <v>382.2662374599235</v>
      </c>
      <c r="G11" s="155">
        <f>'ORÇAMENTO SINTÉTICO'!J13</f>
        <v>34004416.700000003</v>
      </c>
      <c r="H11" s="156">
        <f t="shared" ref="H11:H24" si="0">G11/$G$26</f>
        <v>0.27604422589364064</v>
      </c>
      <c r="I11" s="157">
        <f>H11</f>
        <v>0.27604422589364064</v>
      </c>
    </row>
    <row r="12" spans="1:9" s="128" customFormat="1" ht="32.4" customHeight="1" x14ac:dyDescent="0.25">
      <c r="A12" s="158">
        <v>10</v>
      </c>
      <c r="B12" s="247" t="s">
        <v>107</v>
      </c>
      <c r="C12" s="247"/>
      <c r="D12" s="159">
        <v>8</v>
      </c>
      <c r="E12" s="160" t="s">
        <v>221</v>
      </c>
      <c r="F12" s="161">
        <f>'ORÇAMENTO SINTÉTICO'!F20</f>
        <v>84771.434999999998</v>
      </c>
      <c r="G12" s="161">
        <f>'ORÇAMENTO SINTÉTICO'!J20</f>
        <v>20345144.399999999</v>
      </c>
      <c r="H12" s="162">
        <f t="shared" si="0"/>
        <v>0.16515971104989829</v>
      </c>
      <c r="I12" s="163">
        <f>H12+I11</f>
        <v>0.44120393694353893</v>
      </c>
    </row>
    <row r="13" spans="1:9" s="128" customFormat="1" ht="32.4" customHeight="1" x14ac:dyDescent="0.25">
      <c r="A13" s="158">
        <v>9</v>
      </c>
      <c r="B13" s="247" t="s">
        <v>101</v>
      </c>
      <c r="C13" s="247"/>
      <c r="D13" s="159">
        <v>5263</v>
      </c>
      <c r="E13" s="160" t="s">
        <v>220</v>
      </c>
      <c r="F13" s="161">
        <f>'ORÇAMENTO SINTÉTICO'!F19</f>
        <v>127.10129837228449</v>
      </c>
      <c r="G13" s="161">
        <f>'ORÇAMENTO SINTÉTICO'!J19</f>
        <v>20068024</v>
      </c>
      <c r="H13" s="162">
        <f t="shared" si="0"/>
        <v>0.16291007721638115</v>
      </c>
      <c r="I13" s="163">
        <f t="shared" ref="I13:I24" si="1">H13+I12</f>
        <v>0.60411401415992005</v>
      </c>
    </row>
    <row r="14" spans="1:9" s="128" customFormat="1" ht="32.4" customHeight="1" x14ac:dyDescent="0.25">
      <c r="A14" s="158">
        <v>6</v>
      </c>
      <c r="B14" s="247" t="s">
        <v>203</v>
      </c>
      <c r="C14" s="247"/>
      <c r="D14" s="164">
        <v>1500</v>
      </c>
      <c r="E14" s="160" t="s">
        <v>219</v>
      </c>
      <c r="F14" s="161">
        <f>'ORÇAMENTO SINTÉTICO'!F16</f>
        <v>264.27999999999997</v>
      </c>
      <c r="G14" s="161">
        <f>'ORÇAMENTO SINTÉTICO'!J16</f>
        <v>11892600</v>
      </c>
      <c r="H14" s="162">
        <f t="shared" si="0"/>
        <v>9.6542857647745214E-2</v>
      </c>
      <c r="I14" s="163">
        <f t="shared" si="1"/>
        <v>0.70065687180766523</v>
      </c>
    </row>
    <row r="15" spans="1:9" s="128" customFormat="1" ht="32.4" customHeight="1" x14ac:dyDescent="0.25">
      <c r="A15" s="158">
        <v>1</v>
      </c>
      <c r="B15" s="247" t="s">
        <v>233</v>
      </c>
      <c r="C15" s="247"/>
      <c r="D15" s="164">
        <v>1</v>
      </c>
      <c r="E15" s="160" t="s">
        <v>221</v>
      </c>
      <c r="F15" s="161">
        <f>'ORÇAMENTO SINTÉTICO'!F11</f>
        <v>204378.93999999997</v>
      </c>
      <c r="G15" s="161">
        <f>'ORÇAMENTO SINTÉTICO'!J11</f>
        <v>6131368.2000000002</v>
      </c>
      <c r="H15" s="162">
        <f t="shared" si="0"/>
        <v>4.9773792721399174E-2</v>
      </c>
      <c r="I15" s="163">
        <f t="shared" si="1"/>
        <v>0.75043066452906437</v>
      </c>
    </row>
    <row r="16" spans="1:9" s="128" customFormat="1" ht="32.4" customHeight="1" x14ac:dyDescent="0.25">
      <c r="A16" s="158">
        <v>11</v>
      </c>
      <c r="B16" s="247" t="s">
        <v>110</v>
      </c>
      <c r="C16" s="247"/>
      <c r="D16" s="159">
        <v>1</v>
      </c>
      <c r="E16" s="160" t="s">
        <v>221</v>
      </c>
      <c r="F16" s="161">
        <f>'ORÇAMENTO SINTÉTICO'!F21</f>
        <v>202237.56000000003</v>
      </c>
      <c r="G16" s="161">
        <f>'ORÇAMENTO SINTÉTICO'!J21</f>
        <v>6067126.7999999998</v>
      </c>
      <c r="H16" s="162">
        <f t="shared" si="0"/>
        <v>4.9252287891900844E-2</v>
      </c>
      <c r="I16" s="163">
        <f t="shared" si="1"/>
        <v>0.79968295242096521</v>
      </c>
    </row>
    <row r="17" spans="1:9" s="128" customFormat="1" ht="32.4" customHeight="1" x14ac:dyDescent="0.25">
      <c r="A17" s="158">
        <v>2</v>
      </c>
      <c r="B17" s="247" t="s">
        <v>137</v>
      </c>
      <c r="C17" s="247"/>
      <c r="D17" s="164">
        <v>1</v>
      </c>
      <c r="E17" s="160" t="s">
        <v>221</v>
      </c>
      <c r="F17" s="161">
        <f>'ORÇAMENTO SINTÉTICO'!F12</f>
        <v>164008.35401666665</v>
      </c>
      <c r="G17" s="161">
        <f>'ORÇAMENTO SINTÉTICO'!J12</f>
        <v>4920250.630499999</v>
      </c>
      <c r="H17" s="162">
        <f t="shared" si="0"/>
        <v>3.9942069540015647E-2</v>
      </c>
      <c r="I17" s="163">
        <f t="shared" si="1"/>
        <v>0.83962502196098088</v>
      </c>
    </row>
    <row r="18" spans="1:9" s="128" customFormat="1" ht="32.4" customHeight="1" x14ac:dyDescent="0.25">
      <c r="A18" s="158">
        <v>13</v>
      </c>
      <c r="B18" s="247" t="s">
        <v>201</v>
      </c>
      <c r="C18" s="247"/>
      <c r="D18" s="159">
        <v>1</v>
      </c>
      <c r="E18" s="160" t="s">
        <v>221</v>
      </c>
      <c r="F18" s="161">
        <f>'ORÇAMENTO SINTÉTICO'!F23</f>
        <v>127578.26000000001</v>
      </c>
      <c r="G18" s="161">
        <f>'ORÇAMENTO SINTÉTICO'!J23</f>
        <v>3827347.8</v>
      </c>
      <c r="H18" s="162">
        <f t="shared" si="0"/>
        <v>3.10700009942158E-2</v>
      </c>
      <c r="I18" s="163">
        <f t="shared" si="1"/>
        <v>0.87069502295519663</v>
      </c>
    </row>
    <row r="19" spans="1:9" s="128" customFormat="1" ht="32.4" customHeight="1" x14ac:dyDescent="0.25">
      <c r="A19" s="158">
        <v>4</v>
      </c>
      <c r="B19" s="247" t="s">
        <v>48</v>
      </c>
      <c r="C19" s="247"/>
      <c r="D19" s="159">
        <v>168.89</v>
      </c>
      <c r="E19" s="160" t="s">
        <v>232</v>
      </c>
      <c r="F19" s="161">
        <f>'ORÇAMENTO SINTÉTICO'!F14</f>
        <v>647.16934099117771</v>
      </c>
      <c r="G19" s="161">
        <f>'ORÇAMENTO SINTÉTICO'!J14</f>
        <v>3279012.9</v>
      </c>
      <c r="H19" s="162">
        <f t="shared" si="0"/>
        <v>2.6618676793116747E-2</v>
      </c>
      <c r="I19" s="163">
        <f t="shared" si="1"/>
        <v>0.89731369974831332</v>
      </c>
    </row>
    <row r="20" spans="1:9" s="128" customFormat="1" ht="32.4" customHeight="1" x14ac:dyDescent="0.25">
      <c r="A20" s="158">
        <v>7</v>
      </c>
      <c r="B20" s="247" t="s">
        <v>130</v>
      </c>
      <c r="C20" s="247"/>
      <c r="D20" s="164">
        <v>12</v>
      </c>
      <c r="E20" s="160" t="s">
        <v>219</v>
      </c>
      <c r="F20" s="161">
        <f>'ORÇAMENTO SINTÉTICO'!F17</f>
        <v>20113.8675</v>
      </c>
      <c r="G20" s="161">
        <f>'ORÇAMENTO SINTÉTICO'!J17</f>
        <v>2896396.92</v>
      </c>
      <c r="H20" s="162">
        <f t="shared" si="0"/>
        <v>2.351264109941709E-2</v>
      </c>
      <c r="I20" s="163">
        <f t="shared" si="1"/>
        <v>0.92082634084773041</v>
      </c>
    </row>
    <row r="21" spans="1:9" s="128" customFormat="1" ht="32.4" customHeight="1" x14ac:dyDescent="0.25">
      <c r="A21" s="158">
        <v>14</v>
      </c>
      <c r="B21" s="247" t="s">
        <v>127</v>
      </c>
      <c r="C21" s="247"/>
      <c r="D21" s="159">
        <v>1</v>
      </c>
      <c r="E21" s="160" t="s">
        <v>221</v>
      </c>
      <c r="F21" s="161">
        <f>'ORÇAMENTO SINTÉTICO'!F24</f>
        <v>94122.050833333342</v>
      </c>
      <c r="G21" s="161">
        <f>'ORÇAMENTO SINTÉTICO'!J24</f>
        <v>2823661.5260000001</v>
      </c>
      <c r="H21" s="162">
        <f t="shared" si="0"/>
        <v>2.2922182933087218E-2</v>
      </c>
      <c r="I21" s="163">
        <f t="shared" si="1"/>
        <v>0.94374852378081764</v>
      </c>
    </row>
    <row r="22" spans="1:9" s="128" customFormat="1" ht="32.4" customHeight="1" x14ac:dyDescent="0.25">
      <c r="A22" s="158">
        <v>5</v>
      </c>
      <c r="B22" s="247" t="s">
        <v>49</v>
      </c>
      <c r="C22" s="247"/>
      <c r="D22" s="164">
        <v>1</v>
      </c>
      <c r="E22" s="160" t="s">
        <v>221</v>
      </c>
      <c r="F22" s="161">
        <f>'ORÇAMENTO SINTÉTICO'!F15</f>
        <v>88337.43</v>
      </c>
      <c r="G22" s="161">
        <f>'ORÇAMENTO SINTÉTICO'!J15</f>
        <v>2650122.9</v>
      </c>
      <c r="H22" s="162">
        <f t="shared" si="0"/>
        <v>2.1513414886881736E-2</v>
      </c>
      <c r="I22" s="163">
        <f t="shared" si="1"/>
        <v>0.96526193866769938</v>
      </c>
    </row>
    <row r="23" spans="1:9" s="128" customFormat="1" ht="32.4" customHeight="1" x14ac:dyDescent="0.25">
      <c r="A23" s="158">
        <v>12</v>
      </c>
      <c r="B23" s="247" t="s">
        <v>202</v>
      </c>
      <c r="C23" s="247"/>
      <c r="D23" s="159">
        <v>1</v>
      </c>
      <c r="E23" s="160" t="s">
        <v>221</v>
      </c>
      <c r="F23" s="161">
        <f>'ORÇAMENTO SINTÉTICO'!F22</f>
        <v>83335.180000000008</v>
      </c>
      <c r="G23" s="161">
        <f>'ORÇAMENTO SINTÉTICO'!J22</f>
        <v>2500055.4</v>
      </c>
      <c r="H23" s="162">
        <f t="shared" si="0"/>
        <v>2.0295182936757035E-2</v>
      </c>
      <c r="I23" s="163">
        <f t="shared" si="1"/>
        <v>0.98555712160445641</v>
      </c>
    </row>
    <row r="24" spans="1:9" s="128" customFormat="1" ht="32.4" customHeight="1" x14ac:dyDescent="0.25">
      <c r="A24" s="158">
        <v>8</v>
      </c>
      <c r="B24" s="247" t="s">
        <v>570</v>
      </c>
      <c r="C24" s="247"/>
      <c r="D24" s="164">
        <v>20</v>
      </c>
      <c r="E24" s="160" t="s">
        <v>219</v>
      </c>
      <c r="F24" s="161">
        <f>'ORÇAMENTO SINTÉTICO'!F18</f>
        <v>7413.0883333333331</v>
      </c>
      <c r="G24" s="161">
        <f>'ORÇAMENTO SINTÉTICO'!J18</f>
        <v>1779141.2</v>
      </c>
      <c r="H24" s="162">
        <f t="shared" si="0"/>
        <v>1.444287839554333E-2</v>
      </c>
      <c r="I24" s="163">
        <f t="shared" si="1"/>
        <v>0.99999999999999978</v>
      </c>
    </row>
    <row r="25" spans="1:9" s="6" customFormat="1" ht="11.4" customHeight="1" thickBot="1" x14ac:dyDescent="0.3">
      <c r="A25" s="204"/>
      <c r="B25" s="131"/>
      <c r="C25" s="131"/>
      <c r="D25" s="131"/>
      <c r="E25" s="131"/>
      <c r="F25" s="131"/>
      <c r="G25" s="132"/>
      <c r="H25" s="132"/>
      <c r="I25" s="145"/>
    </row>
    <row r="26" spans="1:9" s="6" customFormat="1" ht="38.4" customHeight="1" thickBot="1" x14ac:dyDescent="0.3">
      <c r="A26" s="254" t="s">
        <v>206</v>
      </c>
      <c r="B26" s="254"/>
      <c r="C26" s="254"/>
      <c r="D26" s="254"/>
      <c r="E26" s="254"/>
      <c r="F26" s="255"/>
      <c r="G26" s="133">
        <f>SUM(G11:G24)</f>
        <v>123184669.37650001</v>
      </c>
      <c r="H26" s="132"/>
    </row>
    <row r="27" spans="1:9" s="6" customFormat="1" ht="15.6" x14ac:dyDescent="0.25">
      <c r="A27" s="204"/>
      <c r="B27" s="131"/>
      <c r="C27" s="131"/>
      <c r="D27" s="131"/>
      <c r="E27" s="131"/>
      <c r="F27" s="131"/>
      <c r="G27" s="132"/>
      <c r="H27" s="132"/>
    </row>
    <row r="28" spans="1:9" s="6" customFormat="1" ht="15.6" x14ac:dyDescent="0.25">
      <c r="A28" s="204"/>
      <c r="B28" s="131"/>
      <c r="C28" s="131"/>
      <c r="D28" s="131"/>
      <c r="E28" s="131"/>
      <c r="F28" s="131"/>
      <c r="G28" s="132"/>
      <c r="H28" s="132"/>
    </row>
    <row r="29" spans="1:9" s="6" customFormat="1" ht="15.6" x14ac:dyDescent="0.25">
      <c r="A29" s="204"/>
      <c r="B29" s="131"/>
      <c r="C29" s="131"/>
      <c r="D29" s="131"/>
      <c r="E29" s="131"/>
      <c r="F29" s="131"/>
      <c r="G29" s="132"/>
      <c r="H29" s="132"/>
    </row>
    <row r="30" spans="1:9" s="128" customFormat="1" ht="15.6" x14ac:dyDescent="0.25">
      <c r="B30" s="134"/>
      <c r="C30" s="25" t="s">
        <v>3</v>
      </c>
      <c r="D30" s="256" t="str">
        <f>DADOS!C8</f>
        <v>Eng.ª Civil Flávia Cristina Barbosa</v>
      </c>
      <c r="E30" s="256"/>
      <c r="F30" s="256"/>
      <c r="G30" s="135"/>
      <c r="H30" s="135"/>
    </row>
    <row r="31" spans="1:9" s="4" customFormat="1" ht="15.6" x14ac:dyDescent="0.25">
      <c r="A31" s="80"/>
      <c r="C31" s="9"/>
      <c r="D31" s="257" t="str">
        <f>"CREA: "&amp;DADOS!C9</f>
        <v>CREA: MG- 187.842/D</v>
      </c>
      <c r="E31" s="257"/>
      <c r="F31" s="257"/>
      <c r="G31" s="100"/>
      <c r="H31" s="100"/>
    </row>
    <row r="32" spans="1:9" s="4" customFormat="1" ht="15" x14ac:dyDescent="0.25">
      <c r="A32" s="80"/>
      <c r="E32" s="9"/>
      <c r="F32" s="9"/>
      <c r="G32" s="100"/>
      <c r="H32" s="100"/>
    </row>
    <row r="33" spans="1:8" s="4" customFormat="1" ht="15" x14ac:dyDescent="0.25">
      <c r="A33" s="80"/>
      <c r="E33" s="9"/>
      <c r="F33" s="9"/>
      <c r="G33" s="100"/>
      <c r="H33" s="100"/>
    </row>
    <row r="38" spans="1:8" x14ac:dyDescent="0.25">
      <c r="F38" s="113"/>
      <c r="G38" s="111"/>
      <c r="H38" s="111"/>
    </row>
  </sheetData>
  <mergeCells count="28">
    <mergeCell ref="D31:F31"/>
    <mergeCell ref="B24:C24"/>
    <mergeCell ref="B21:C21"/>
    <mergeCell ref="B22:C22"/>
    <mergeCell ref="B23:C23"/>
    <mergeCell ref="A26:F26"/>
    <mergeCell ref="D30:F30"/>
    <mergeCell ref="B13:C13"/>
    <mergeCell ref="B14:C14"/>
    <mergeCell ref="B20:C20"/>
    <mergeCell ref="B15:C15"/>
    <mergeCell ref="B16:C16"/>
    <mergeCell ref="B17:C17"/>
    <mergeCell ref="B18:C18"/>
    <mergeCell ref="B19:C19"/>
    <mergeCell ref="H4:I4"/>
    <mergeCell ref="H5:H6"/>
    <mergeCell ref="I5:I6"/>
    <mergeCell ref="B12:C12"/>
    <mergeCell ref="A1:G2"/>
    <mergeCell ref="A3:B6"/>
    <mergeCell ref="C3:D3"/>
    <mergeCell ref="C4:E6"/>
    <mergeCell ref="A7:I7"/>
    <mergeCell ref="A8:I8"/>
    <mergeCell ref="A9:I9"/>
    <mergeCell ref="B10:C10"/>
    <mergeCell ref="B11:C11"/>
  </mergeCells>
  <pageMargins left="0.511811024" right="0.511811024" top="0.78740157499999996" bottom="0.78740157499999996" header="0.31496062000000002" footer="0.31496062000000002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AAE1-732F-47A4-81C6-9BBC753A7355}">
  <sheetPr>
    <pageSetUpPr fitToPage="1"/>
  </sheetPr>
  <dimension ref="A1:J39"/>
  <sheetViews>
    <sheetView view="pageBreakPreview" topLeftCell="A10" zoomScale="85" zoomScaleNormal="85" zoomScaleSheetLayoutView="85" workbookViewId="0">
      <selection activeCell="D27" sqref="D27"/>
    </sheetView>
  </sheetViews>
  <sheetFormatPr defaultColWidth="8.69921875" defaultRowHeight="13.8" x14ac:dyDescent="0.25"/>
  <cols>
    <col min="1" max="1" width="14.19921875" style="109" customWidth="1"/>
    <col min="2" max="2" width="11" style="110" customWidth="1"/>
    <col min="3" max="3" width="54.3984375" style="110" customWidth="1"/>
    <col min="4" max="5" width="19.19921875" style="110" customWidth="1"/>
    <col min="6" max="6" width="18" style="109" customWidth="1"/>
    <col min="7" max="7" width="24.59765625" style="109" customWidth="1"/>
    <col min="8" max="8" width="24.69921875" style="113" customWidth="1"/>
    <col min="9" max="9" width="23.5" style="113" customWidth="1"/>
    <col min="10" max="10" width="20.796875" style="109" customWidth="1"/>
    <col min="11" max="16384" width="8.69921875" style="109"/>
  </cols>
  <sheetData>
    <row r="1" spans="1:10" s="26" customFormat="1" ht="21.75" customHeight="1" thickBot="1" x14ac:dyDescent="0.35">
      <c r="A1" s="223" t="s">
        <v>326</v>
      </c>
      <c r="B1" s="223"/>
      <c r="C1" s="223"/>
      <c r="D1" s="223"/>
      <c r="E1" s="223"/>
      <c r="F1" s="223"/>
      <c r="G1" s="223"/>
      <c r="H1" s="180"/>
      <c r="I1" s="31" t="s">
        <v>1</v>
      </c>
      <c r="J1" s="33" t="str">
        <f>DADOS!C2</f>
        <v>R00</v>
      </c>
    </row>
    <row r="2" spans="1:10" s="27" customFormat="1" ht="18" thickBot="1" x14ac:dyDescent="0.3">
      <c r="A2" s="225"/>
      <c r="B2" s="225"/>
      <c r="C2" s="225"/>
      <c r="D2" s="225"/>
      <c r="E2" s="225"/>
      <c r="F2" s="225"/>
      <c r="G2" s="225"/>
      <c r="H2" s="181"/>
      <c r="I2" s="32" t="s">
        <v>12</v>
      </c>
      <c r="J2" s="48">
        <f ca="1">DADOS!C4</f>
        <v>45029</v>
      </c>
    </row>
    <row r="3" spans="1:10" s="27" customFormat="1" ht="20.25" customHeight="1" x14ac:dyDescent="0.25">
      <c r="A3" s="233" t="s">
        <v>13</v>
      </c>
      <c r="B3" s="234"/>
      <c r="C3" s="239" t="s">
        <v>14</v>
      </c>
      <c r="D3" s="240"/>
      <c r="E3" s="263" t="s">
        <v>11</v>
      </c>
      <c r="F3" s="233"/>
      <c r="G3" s="233"/>
      <c r="H3" s="234"/>
      <c r="I3" s="30" t="s">
        <v>15</v>
      </c>
      <c r="J3" s="28"/>
    </row>
    <row r="4" spans="1:10" s="27" customFormat="1" ht="78.599999999999994" customHeight="1" thickBot="1" x14ac:dyDescent="0.3">
      <c r="A4" s="235"/>
      <c r="B4" s="236"/>
      <c r="C4" s="227" t="str">
        <f>DADOS!C3</f>
        <v>COLETA DE RESÍDUOS SÓLIDOS NO MUNICÍPIO DE POUSO ALEGRE-MG</v>
      </c>
      <c r="D4" s="228"/>
      <c r="E4" s="264"/>
      <c r="F4" s="235"/>
      <c r="G4" s="235"/>
      <c r="H4" s="236"/>
      <c r="I4" s="241" t="str">
        <f>DADOS!C7</f>
        <v>SINAPI -02/2023 - Minas Gerais
SICRO3 - 10/2022 - Minas Gerais
SETOP - 10/2022 - Minas Gerais
SUDECAP - 12/2022 - Minas Gerais</v>
      </c>
      <c r="J4" s="242"/>
    </row>
    <row r="5" spans="1:10" s="27" customFormat="1" ht="16.2" customHeight="1" x14ac:dyDescent="0.25">
      <c r="A5" s="235"/>
      <c r="B5" s="236"/>
      <c r="C5" s="227"/>
      <c r="D5" s="228"/>
      <c r="E5" s="264"/>
      <c r="F5" s="235"/>
      <c r="G5" s="235"/>
      <c r="H5" s="236"/>
      <c r="I5" s="243" t="s">
        <v>16</v>
      </c>
      <c r="J5" s="245">
        <v>0.2712</v>
      </c>
    </row>
    <row r="6" spans="1:10" s="27" customFormat="1" ht="18" thickBot="1" x14ac:dyDescent="0.3">
      <c r="A6" s="237"/>
      <c r="B6" s="238"/>
      <c r="C6" s="230"/>
      <c r="D6" s="231"/>
      <c r="E6" s="265"/>
      <c r="F6" s="237"/>
      <c r="G6" s="237"/>
      <c r="H6" s="238"/>
      <c r="I6" s="244"/>
      <c r="J6" s="246"/>
    </row>
    <row r="7" spans="1:10" s="29" customFormat="1" ht="7.95" customHeight="1" thickBot="1" x14ac:dyDescent="0.35">
      <c r="A7" s="248"/>
      <c r="B7" s="249"/>
      <c r="C7" s="249"/>
      <c r="D7" s="249"/>
      <c r="E7" s="262"/>
      <c r="F7" s="262"/>
      <c r="G7" s="262"/>
      <c r="H7" s="262"/>
      <c r="I7" s="249"/>
      <c r="J7" s="249"/>
    </row>
    <row r="8" spans="1:10" s="27" customFormat="1" ht="38.25" customHeight="1" thickBot="1" x14ac:dyDescent="0.3">
      <c r="A8" s="267" t="str">
        <f>A1&amp;" DE PROJETO EXECUTIVO - "&amp;C4</f>
        <v>PLANILHA ORÇAMENTÁRIA SINTÉTICA DE PROJETO EXECUTIVO - COLETA DE RESÍDUOS SÓLIDOS NO MUNICÍPIO DE POUSO ALEGRE-MG</v>
      </c>
      <c r="B8" s="267"/>
      <c r="C8" s="267"/>
      <c r="D8" s="267"/>
      <c r="E8" s="267"/>
      <c r="F8" s="267"/>
      <c r="G8" s="267"/>
      <c r="H8" s="267"/>
      <c r="I8" s="267"/>
      <c r="J8" s="267"/>
    </row>
    <row r="9" spans="1:10" s="29" customFormat="1" ht="7.95" customHeight="1" thickBot="1" x14ac:dyDescent="0.35">
      <c r="A9" s="251"/>
      <c r="B9" s="252"/>
      <c r="C9" s="252"/>
      <c r="D9" s="252"/>
      <c r="E9" s="252"/>
      <c r="F9" s="252"/>
      <c r="G9" s="252"/>
      <c r="H9" s="252"/>
      <c r="I9" s="252"/>
      <c r="J9" s="252"/>
    </row>
    <row r="10" spans="1:10" s="29" customFormat="1" ht="43.2" customHeight="1" thickBot="1" x14ac:dyDescent="0.35">
      <c r="A10" s="41" t="s">
        <v>23</v>
      </c>
      <c r="B10" s="253" t="s">
        <v>204</v>
      </c>
      <c r="C10" s="253"/>
      <c r="D10" s="150" t="s">
        <v>34</v>
      </c>
      <c r="E10" s="40" t="s">
        <v>35</v>
      </c>
      <c r="F10" s="89" t="s">
        <v>387</v>
      </c>
      <c r="G10" s="170" t="s">
        <v>575</v>
      </c>
      <c r="H10" s="40" t="s">
        <v>576</v>
      </c>
      <c r="I10" s="170" t="s">
        <v>574</v>
      </c>
      <c r="J10" s="171" t="s">
        <v>577</v>
      </c>
    </row>
    <row r="11" spans="1:10" s="128" customFormat="1" ht="32.4" customHeight="1" x14ac:dyDescent="0.25">
      <c r="A11" s="136">
        <v>1</v>
      </c>
      <c r="B11" s="261" t="s">
        <v>233</v>
      </c>
      <c r="C11" s="261"/>
      <c r="D11" s="137">
        <v>1</v>
      </c>
      <c r="E11" s="138" t="s">
        <v>221</v>
      </c>
      <c r="F11" s="172">
        <f>(G11/12)</f>
        <v>204378.93999999997</v>
      </c>
      <c r="G11" s="173">
        <f>'ORÇAMENTO ANALÍTICO'!I11</f>
        <v>2452547.2799999998</v>
      </c>
      <c r="H11" s="173">
        <f>D11*F11*12</f>
        <v>2452547.2799999998</v>
      </c>
      <c r="I11" s="173">
        <f>D11*F11*6</f>
        <v>1226273.6399999999</v>
      </c>
      <c r="J11" s="173">
        <f>TRUNC(G11+H11+I11,2)</f>
        <v>6131368.2000000002</v>
      </c>
    </row>
    <row r="12" spans="1:10" s="128" customFormat="1" ht="32.4" customHeight="1" x14ac:dyDescent="0.25">
      <c r="A12" s="125">
        <v>2</v>
      </c>
      <c r="B12" s="260" t="s">
        <v>137</v>
      </c>
      <c r="C12" s="260"/>
      <c r="D12" s="126">
        <v>1</v>
      </c>
      <c r="E12" s="127" t="s">
        <v>221</v>
      </c>
      <c r="F12" s="311">
        <f>G12/12/D12-0.0009</f>
        <v>164008.35401666665</v>
      </c>
      <c r="G12" s="175">
        <f>'ORÇAMENTO ANALÍTICO'!I29</f>
        <v>1968100.2590000001</v>
      </c>
      <c r="H12" s="175">
        <f>G12</f>
        <v>1968100.2590000001</v>
      </c>
      <c r="I12" s="175">
        <f t="shared" ref="I12:I24" si="0">D12*F12*6</f>
        <v>984050.1240999999</v>
      </c>
      <c r="J12" s="175">
        <f>F12*30+0.01</f>
        <v>4920250.630499999</v>
      </c>
    </row>
    <row r="13" spans="1:10" s="128" customFormat="1" ht="32.4" customHeight="1" x14ac:dyDescent="0.25">
      <c r="A13" s="125">
        <v>3</v>
      </c>
      <c r="B13" s="260" t="s">
        <v>44</v>
      </c>
      <c r="C13" s="260"/>
      <c r="D13" s="129">
        <v>2965.16</v>
      </c>
      <c r="E13" s="127" t="s">
        <v>232</v>
      </c>
      <c r="F13" s="174">
        <f t="shared" ref="F13:F24" si="1">G13/12/D13</f>
        <v>382.2662374599235</v>
      </c>
      <c r="G13" s="175">
        <f>'ORÇAMENTO ANALÍTICO'!I46</f>
        <v>13601766.68</v>
      </c>
      <c r="H13" s="175">
        <f t="shared" ref="H12:H24" si="2">D13*F13*12</f>
        <v>13601766.68</v>
      </c>
      <c r="I13" s="175">
        <f t="shared" si="0"/>
        <v>6800883.3399999999</v>
      </c>
      <c r="J13" s="175">
        <f t="shared" ref="J13:J23" si="3">TRUNC(G13+H13+I13,2)</f>
        <v>34004416.700000003</v>
      </c>
    </row>
    <row r="14" spans="1:10" s="128" customFormat="1" ht="32.4" customHeight="1" x14ac:dyDescent="0.25">
      <c r="A14" s="125">
        <v>4</v>
      </c>
      <c r="B14" s="260" t="s">
        <v>48</v>
      </c>
      <c r="C14" s="260"/>
      <c r="D14" s="129">
        <v>168.89</v>
      </c>
      <c r="E14" s="127" t="s">
        <v>232</v>
      </c>
      <c r="F14" s="174">
        <f t="shared" si="1"/>
        <v>647.16934099117771</v>
      </c>
      <c r="G14" s="175">
        <f>'ORÇAMENTO ANALÍTICO'!I55</f>
        <v>1311605.1599999999</v>
      </c>
      <c r="H14" s="175">
        <f>D14*F14*12</f>
        <v>1311605.1599999999</v>
      </c>
      <c r="I14" s="175">
        <f t="shared" si="0"/>
        <v>655802.57999999996</v>
      </c>
      <c r="J14" s="175">
        <f t="shared" si="3"/>
        <v>3279012.9</v>
      </c>
    </row>
    <row r="15" spans="1:10" s="128" customFormat="1" ht="32.4" customHeight="1" x14ac:dyDescent="0.25">
      <c r="A15" s="125">
        <v>5</v>
      </c>
      <c r="B15" s="260" t="s">
        <v>49</v>
      </c>
      <c r="C15" s="260"/>
      <c r="D15" s="126">
        <v>1</v>
      </c>
      <c r="E15" s="127" t="s">
        <v>221</v>
      </c>
      <c r="F15" s="174">
        <f t="shared" si="1"/>
        <v>88337.43</v>
      </c>
      <c r="G15" s="175">
        <f>'ORÇAMENTO ANALÍTICO'!I60</f>
        <v>1060049.1599999999</v>
      </c>
      <c r="H15" s="175">
        <f t="shared" si="2"/>
        <v>1060049.1599999999</v>
      </c>
      <c r="I15" s="175">
        <f t="shared" si="0"/>
        <v>530024.57999999996</v>
      </c>
      <c r="J15" s="175">
        <f t="shared" si="3"/>
        <v>2650122.9</v>
      </c>
    </row>
    <row r="16" spans="1:10" s="128" customFormat="1" ht="32.4" customHeight="1" x14ac:dyDescent="0.25">
      <c r="A16" s="125">
        <v>6</v>
      </c>
      <c r="B16" s="260" t="s">
        <v>571</v>
      </c>
      <c r="C16" s="260"/>
      <c r="D16" s="126">
        <v>1500</v>
      </c>
      <c r="E16" s="127" t="s">
        <v>219</v>
      </c>
      <c r="F16" s="174">
        <f t="shared" si="1"/>
        <v>264.27999999999997</v>
      </c>
      <c r="G16" s="175">
        <f>'ORÇAMENTO ANALÍTICO'!I64</f>
        <v>4757040</v>
      </c>
      <c r="H16" s="175">
        <f t="shared" si="2"/>
        <v>4757039.9999999991</v>
      </c>
      <c r="I16" s="175">
        <f t="shared" si="0"/>
        <v>2378519.9999999995</v>
      </c>
      <c r="J16" s="175">
        <f t="shared" si="3"/>
        <v>11892600</v>
      </c>
    </row>
    <row r="17" spans="1:10" s="128" customFormat="1" ht="32.4" customHeight="1" x14ac:dyDescent="0.25">
      <c r="A17" s="125">
        <v>7</v>
      </c>
      <c r="B17" s="260" t="s">
        <v>130</v>
      </c>
      <c r="C17" s="260"/>
      <c r="D17" s="126">
        <v>12</v>
      </c>
      <c r="E17" s="127" t="s">
        <v>219</v>
      </c>
      <c r="F17" s="174">
        <f t="shared" si="1"/>
        <v>20113.8675</v>
      </c>
      <c r="G17" s="175">
        <f>'ORÇAMENTO ANALÍTICO'!I66</f>
        <v>2896396.92</v>
      </c>
      <c r="H17" s="175"/>
      <c r="I17" s="175"/>
      <c r="J17" s="175">
        <f>TRUNC(G17+H17+I17,2)</f>
        <v>2896396.92</v>
      </c>
    </row>
    <row r="18" spans="1:10" s="128" customFormat="1" ht="32.4" customHeight="1" x14ac:dyDescent="0.25">
      <c r="A18" s="125">
        <v>8</v>
      </c>
      <c r="B18" s="260" t="s">
        <v>131</v>
      </c>
      <c r="C18" s="260"/>
      <c r="D18" s="126">
        <v>20</v>
      </c>
      <c r="E18" s="127" t="s">
        <v>219</v>
      </c>
      <c r="F18" s="174">
        <f t="shared" si="1"/>
        <v>7413.0883333333331</v>
      </c>
      <c r="G18" s="175">
        <f>'ORÇAMENTO ANALÍTICO'!I69</f>
        <v>1779141.2</v>
      </c>
      <c r="H18" s="175"/>
      <c r="I18" s="175"/>
      <c r="J18" s="175">
        <f>TRUNC(G18+H18+I18,2)</f>
        <v>1779141.2</v>
      </c>
    </row>
    <row r="19" spans="1:10" s="128" customFormat="1" ht="32.4" customHeight="1" x14ac:dyDescent="0.25">
      <c r="A19" s="125">
        <v>9</v>
      </c>
      <c r="B19" s="260" t="s">
        <v>101</v>
      </c>
      <c r="C19" s="260"/>
      <c r="D19" s="129">
        <v>5263</v>
      </c>
      <c r="E19" s="127" t="s">
        <v>220</v>
      </c>
      <c r="F19" s="174">
        <f t="shared" si="1"/>
        <v>127.10129837228449</v>
      </c>
      <c r="G19" s="175">
        <f>'ORÇAMENTO ANALÍTICO'!I72</f>
        <v>8027209.5999999996</v>
      </c>
      <c r="H19" s="175">
        <f t="shared" si="2"/>
        <v>8027209.5999999996</v>
      </c>
      <c r="I19" s="175">
        <f t="shared" si="0"/>
        <v>4013604.8</v>
      </c>
      <c r="J19" s="175">
        <f t="shared" si="3"/>
        <v>20068024</v>
      </c>
    </row>
    <row r="20" spans="1:10" s="128" customFormat="1" ht="32.4" customHeight="1" x14ac:dyDescent="0.25">
      <c r="A20" s="125">
        <v>10</v>
      </c>
      <c r="B20" s="260" t="s">
        <v>107</v>
      </c>
      <c r="C20" s="260"/>
      <c r="D20" s="129">
        <v>8</v>
      </c>
      <c r="E20" s="127" t="s">
        <v>221</v>
      </c>
      <c r="F20" s="174">
        <f t="shared" si="1"/>
        <v>84771.434999999998</v>
      </c>
      <c r="G20" s="175">
        <f>'ORÇAMENTO ANALÍTICO'!I79</f>
        <v>8138057.7599999998</v>
      </c>
      <c r="H20" s="175">
        <f t="shared" si="2"/>
        <v>8138057.7599999998</v>
      </c>
      <c r="I20" s="175">
        <f t="shared" si="0"/>
        <v>4069028.88</v>
      </c>
      <c r="J20" s="175">
        <f t="shared" si="3"/>
        <v>20345144.399999999</v>
      </c>
    </row>
    <row r="21" spans="1:10" s="128" customFormat="1" ht="32.4" customHeight="1" x14ac:dyDescent="0.25">
      <c r="A21" s="125">
        <v>11</v>
      </c>
      <c r="B21" s="260" t="s">
        <v>110</v>
      </c>
      <c r="C21" s="260"/>
      <c r="D21" s="129">
        <v>1</v>
      </c>
      <c r="E21" s="127" t="s">
        <v>221</v>
      </c>
      <c r="F21" s="174">
        <f t="shared" si="1"/>
        <v>202237.56000000003</v>
      </c>
      <c r="G21" s="175">
        <f>'ORÇAMENTO ANALÍTICO'!I86</f>
        <v>2426850.7200000002</v>
      </c>
      <c r="H21" s="175">
        <f t="shared" si="2"/>
        <v>2426850.7200000002</v>
      </c>
      <c r="I21" s="175">
        <f t="shared" si="0"/>
        <v>1213425.3600000001</v>
      </c>
      <c r="J21" s="175">
        <f t="shared" si="3"/>
        <v>6067126.7999999998</v>
      </c>
    </row>
    <row r="22" spans="1:10" s="128" customFormat="1" ht="32.4" customHeight="1" x14ac:dyDescent="0.25">
      <c r="A22" s="125">
        <v>12</v>
      </c>
      <c r="B22" s="260" t="s">
        <v>202</v>
      </c>
      <c r="C22" s="260"/>
      <c r="D22" s="129">
        <v>1</v>
      </c>
      <c r="E22" s="127" t="s">
        <v>221</v>
      </c>
      <c r="F22" s="174">
        <f t="shared" si="1"/>
        <v>83335.180000000008</v>
      </c>
      <c r="G22" s="175">
        <f>'ORÇAMENTO ANALÍTICO'!I96</f>
        <v>1000022.16</v>
      </c>
      <c r="H22" s="175">
        <f t="shared" si="2"/>
        <v>1000022.1600000001</v>
      </c>
      <c r="I22" s="175">
        <f t="shared" si="0"/>
        <v>500011.08000000007</v>
      </c>
      <c r="J22" s="175">
        <f t="shared" si="3"/>
        <v>2500055.4</v>
      </c>
    </row>
    <row r="23" spans="1:10" s="128" customFormat="1" ht="32.4" customHeight="1" x14ac:dyDescent="0.25">
      <c r="A23" s="125">
        <v>13</v>
      </c>
      <c r="B23" s="260" t="s">
        <v>201</v>
      </c>
      <c r="C23" s="260"/>
      <c r="D23" s="129">
        <v>1</v>
      </c>
      <c r="E23" s="127" t="s">
        <v>221</v>
      </c>
      <c r="F23" s="174">
        <f t="shared" si="1"/>
        <v>127578.26000000001</v>
      </c>
      <c r="G23" s="175">
        <f>'ORÇAMENTO ANALÍTICO'!I100</f>
        <v>1530939.12</v>
      </c>
      <c r="H23" s="175">
        <f t="shared" si="2"/>
        <v>1530939.12</v>
      </c>
      <c r="I23" s="175">
        <f t="shared" si="0"/>
        <v>765469.56</v>
      </c>
      <c r="J23" s="175">
        <f t="shared" si="3"/>
        <v>3827347.8</v>
      </c>
    </row>
    <row r="24" spans="1:10" s="128" customFormat="1" ht="32.4" customHeight="1" thickBot="1" x14ac:dyDescent="0.3">
      <c r="A24" s="139">
        <v>14</v>
      </c>
      <c r="B24" s="266" t="s">
        <v>127</v>
      </c>
      <c r="C24" s="266"/>
      <c r="D24" s="140">
        <v>1</v>
      </c>
      <c r="E24" s="141" t="s">
        <v>221</v>
      </c>
      <c r="F24" s="176">
        <f t="shared" si="1"/>
        <v>94122.050833333342</v>
      </c>
      <c r="G24" s="177">
        <f>'ORÇAMENTO ANALÍTICO'!I107</f>
        <v>1129464.6100000001</v>
      </c>
      <c r="H24" s="177">
        <f t="shared" si="2"/>
        <v>1129464.6100000001</v>
      </c>
      <c r="I24" s="177">
        <f t="shared" si="0"/>
        <v>564732.30500000005</v>
      </c>
      <c r="J24" s="177">
        <f>TRUNC(G24+H24+I24,3)+0.001</f>
        <v>2823661.5260000001</v>
      </c>
    </row>
    <row r="25" spans="1:10" s="6" customFormat="1" ht="11.4" customHeight="1" thickBot="1" x14ac:dyDescent="0.3">
      <c r="A25" s="115"/>
      <c r="B25" s="131"/>
      <c r="C25" s="131"/>
      <c r="D25" s="131"/>
      <c r="E25" s="131"/>
      <c r="F25" s="131"/>
      <c r="G25" s="131"/>
      <c r="H25" s="132"/>
      <c r="I25" s="132"/>
      <c r="J25" s="132"/>
    </row>
    <row r="26" spans="1:10" s="6" customFormat="1" ht="38.4" customHeight="1" thickBot="1" x14ac:dyDescent="0.3">
      <c r="A26" s="268" t="s">
        <v>206</v>
      </c>
      <c r="B26" s="268"/>
      <c r="C26" s="268"/>
      <c r="D26" s="268"/>
      <c r="E26" s="268"/>
      <c r="F26" s="268"/>
      <c r="G26" s="178">
        <f>SUM(G11:G24)</f>
        <v>52079190.628999986</v>
      </c>
      <c r="H26" s="178">
        <f>SUM(H11:H24)</f>
        <v>47403652.508999996</v>
      </c>
      <c r="I26" s="179">
        <f>SUM(I11:I24)</f>
        <v>23701826.249099996</v>
      </c>
      <c r="J26" s="179">
        <f>SUM(J11:J24)</f>
        <v>123184669.37649998</v>
      </c>
    </row>
    <row r="27" spans="1:10" s="6" customFormat="1" ht="38.4" customHeight="1" x14ac:dyDescent="0.25">
      <c r="A27" s="115"/>
      <c r="B27" s="131"/>
      <c r="C27" s="131"/>
      <c r="D27" s="131"/>
      <c r="E27" s="131"/>
      <c r="F27" s="131"/>
      <c r="G27" s="131"/>
      <c r="H27" s="132"/>
      <c r="I27" s="132"/>
      <c r="J27" s="132"/>
    </row>
    <row r="28" spans="1:10" s="6" customFormat="1" ht="38.4" customHeight="1" x14ac:dyDescent="0.25">
      <c r="A28" s="115"/>
      <c r="B28" s="131"/>
      <c r="C28" s="131"/>
      <c r="D28" s="131"/>
      <c r="E28" s="131"/>
      <c r="F28" s="131"/>
      <c r="G28" s="131"/>
      <c r="H28" s="132"/>
      <c r="I28" s="132"/>
      <c r="J28" s="132"/>
    </row>
    <row r="29" spans="1:10" s="6" customFormat="1" ht="38.4" customHeight="1" x14ac:dyDescent="0.25">
      <c r="A29" s="115"/>
      <c r="B29" s="131"/>
      <c r="C29" s="131"/>
      <c r="D29" s="131"/>
      <c r="E29" s="131"/>
      <c r="F29" s="131"/>
      <c r="G29" s="131"/>
      <c r="H29" s="132"/>
      <c r="I29" s="132"/>
      <c r="J29" s="132"/>
    </row>
    <row r="30" spans="1:10" s="128" customFormat="1" ht="15.6" x14ac:dyDescent="0.25">
      <c r="B30" s="134"/>
      <c r="C30" s="25" t="s">
        <v>3</v>
      </c>
      <c r="D30" s="256" t="str">
        <f>DADOS!C8</f>
        <v>Eng.ª Civil Flávia Cristina Barbosa</v>
      </c>
      <c r="E30" s="256"/>
      <c r="F30" s="256"/>
      <c r="G30" s="256"/>
      <c r="H30" s="132"/>
      <c r="I30" s="132"/>
      <c r="J30" s="130"/>
    </row>
    <row r="31" spans="1:10" s="4" customFormat="1" ht="15.6" x14ac:dyDescent="0.25">
      <c r="A31" s="80"/>
      <c r="C31" s="9"/>
      <c r="D31" s="257" t="str">
        <f>"CREA: "&amp;DADOS!C9</f>
        <v>CREA: MG- 187.842/D</v>
      </c>
      <c r="E31" s="257"/>
      <c r="F31" s="257"/>
      <c r="G31" s="257"/>
      <c r="H31" s="132"/>
      <c r="I31" s="132"/>
    </row>
    <row r="32" spans="1:10" s="4" customFormat="1" ht="15" x14ac:dyDescent="0.25">
      <c r="A32" s="80"/>
      <c r="F32" s="9"/>
      <c r="G32" s="9"/>
      <c r="H32" s="100"/>
      <c r="I32" s="100"/>
    </row>
    <row r="33" spans="1:10" s="4" customFormat="1" ht="15" x14ac:dyDescent="0.25">
      <c r="A33" s="80"/>
      <c r="F33" s="9"/>
      <c r="G33" s="9"/>
      <c r="H33" s="100"/>
      <c r="I33" s="100"/>
    </row>
    <row r="38" spans="1:10" x14ac:dyDescent="0.25">
      <c r="J38" s="111"/>
    </row>
    <row r="39" spans="1:10" x14ac:dyDescent="0.25">
      <c r="J39" s="114"/>
    </row>
  </sheetData>
  <mergeCells count="29">
    <mergeCell ref="A1:G2"/>
    <mergeCell ref="E3:H6"/>
    <mergeCell ref="D31:G31"/>
    <mergeCell ref="D30:G30"/>
    <mergeCell ref="A3:B6"/>
    <mergeCell ref="C4:D6"/>
    <mergeCell ref="C3:D3"/>
    <mergeCell ref="B21:C21"/>
    <mergeCell ref="B22:C22"/>
    <mergeCell ref="B23:C23"/>
    <mergeCell ref="B24:C24"/>
    <mergeCell ref="A8:J8"/>
    <mergeCell ref="A9:J9"/>
    <mergeCell ref="A26:F26"/>
    <mergeCell ref="I4:J4"/>
    <mergeCell ref="I5:I6"/>
    <mergeCell ref="J5:J6"/>
    <mergeCell ref="B20:C20"/>
    <mergeCell ref="B12:C12"/>
    <mergeCell ref="B11:C11"/>
    <mergeCell ref="B13:C13"/>
    <mergeCell ref="B14:C14"/>
    <mergeCell ref="B15:C15"/>
    <mergeCell ref="B16:C16"/>
    <mergeCell ref="B17:C17"/>
    <mergeCell ref="B18:C18"/>
    <mergeCell ref="B19:C19"/>
    <mergeCell ref="B10:C10"/>
    <mergeCell ref="A7:J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9"/>
  <sheetViews>
    <sheetView view="pageBreakPreview" topLeftCell="A4" zoomScale="85" zoomScaleNormal="70" zoomScaleSheetLayoutView="85" workbookViewId="0">
      <selection activeCell="L30" sqref="L30"/>
    </sheetView>
  </sheetViews>
  <sheetFormatPr defaultColWidth="9" defaultRowHeight="15" x14ac:dyDescent="0.25"/>
  <cols>
    <col min="1" max="1" width="9.09765625" style="68" customWidth="1"/>
    <col min="2" max="2" width="17" style="4" customWidth="1"/>
    <col min="3" max="3" width="11.69921875" style="4" bestFit="1" customWidth="1"/>
    <col min="4" max="4" width="56.09765625" style="4" customWidth="1"/>
    <col min="5" max="5" width="13.09765625" style="4" customWidth="1"/>
    <col min="6" max="6" width="15.19921875" style="106" customWidth="1"/>
    <col min="7" max="7" width="15.19921875" style="123" customWidth="1"/>
    <col min="8" max="8" width="16.5" style="4" customWidth="1"/>
    <col min="9" max="9" width="25.5" style="4" customWidth="1"/>
    <col min="10" max="10" width="22.5" style="4" customWidth="1"/>
    <col min="11" max="11" width="22.3984375" style="4" customWidth="1"/>
    <col min="12" max="12" width="20.3984375" style="4" bestFit="1" customWidth="1"/>
    <col min="13" max="13" width="17" style="4" customWidth="1"/>
    <col min="14" max="16384" width="9" style="4"/>
  </cols>
  <sheetData>
    <row r="1" spans="1:13" s="27" customFormat="1" ht="21.75" customHeight="1" thickBot="1" x14ac:dyDescent="0.3">
      <c r="A1" s="223" t="s">
        <v>327</v>
      </c>
      <c r="B1" s="223"/>
      <c r="C1" s="223"/>
      <c r="D1" s="223"/>
      <c r="E1" s="223"/>
      <c r="F1" s="223"/>
      <c r="G1" s="223"/>
      <c r="H1" s="223"/>
      <c r="I1" s="223"/>
      <c r="J1" s="224"/>
      <c r="K1" s="31" t="s">
        <v>1</v>
      </c>
      <c r="L1" s="33" t="str">
        <f>DADOS!C2</f>
        <v>R00</v>
      </c>
    </row>
    <row r="2" spans="1:13" s="27" customFormat="1" ht="18" thickBot="1" x14ac:dyDescent="0.3">
      <c r="A2" s="225"/>
      <c r="B2" s="225"/>
      <c r="C2" s="225"/>
      <c r="D2" s="225"/>
      <c r="E2" s="225"/>
      <c r="F2" s="225"/>
      <c r="G2" s="225"/>
      <c r="H2" s="225"/>
      <c r="I2" s="225"/>
      <c r="J2" s="226"/>
      <c r="K2" s="32" t="s">
        <v>12</v>
      </c>
      <c r="L2" s="48">
        <f ca="1">DADOS!C4</f>
        <v>45029</v>
      </c>
    </row>
    <row r="3" spans="1:13" s="27" customFormat="1" ht="20.25" customHeight="1" x14ac:dyDescent="0.25">
      <c r="A3" s="276" t="s">
        <v>13</v>
      </c>
      <c r="B3" s="276"/>
      <c r="C3" s="277"/>
      <c r="D3" s="239" t="s">
        <v>14</v>
      </c>
      <c r="E3" s="240"/>
      <c r="F3" s="240"/>
      <c r="G3" s="287"/>
      <c r="H3" s="282" t="s">
        <v>11</v>
      </c>
      <c r="I3" s="276"/>
      <c r="J3" s="277"/>
      <c r="K3" s="183" t="s">
        <v>15</v>
      </c>
      <c r="L3" s="184"/>
    </row>
    <row r="4" spans="1:13" s="27" customFormat="1" ht="69" customHeight="1" thickBot="1" x14ac:dyDescent="0.3">
      <c r="A4" s="278"/>
      <c r="B4" s="278"/>
      <c r="C4" s="279"/>
      <c r="D4" s="227" t="str">
        <f>DADOS!C3</f>
        <v>COLETA DE RESÍDUOS SÓLIDOS NO MUNICÍPIO DE POUSO ALEGRE-MG</v>
      </c>
      <c r="E4" s="228"/>
      <c r="F4" s="228"/>
      <c r="G4" s="229"/>
      <c r="H4" s="283"/>
      <c r="I4" s="278"/>
      <c r="J4" s="279"/>
      <c r="K4" s="285" t="str">
        <f>DADOS!C7</f>
        <v>SINAPI -02/2023 - Minas Gerais
SICRO3 - 10/2022 - Minas Gerais
SETOP - 10/2022 - Minas Gerais
SUDECAP - 12/2022 - Minas Gerais</v>
      </c>
      <c r="L4" s="286"/>
    </row>
    <row r="5" spans="1:13" s="27" customFormat="1" ht="16.2" customHeight="1" x14ac:dyDescent="0.25">
      <c r="A5" s="278"/>
      <c r="B5" s="278"/>
      <c r="C5" s="279"/>
      <c r="D5" s="227"/>
      <c r="E5" s="228"/>
      <c r="F5" s="228"/>
      <c r="G5" s="229"/>
      <c r="H5" s="283"/>
      <c r="I5" s="278"/>
      <c r="J5" s="279"/>
      <c r="K5" s="243" t="s">
        <v>16</v>
      </c>
      <c r="L5" s="245">
        <f>DADOS!C5</f>
        <v>0.2712</v>
      </c>
    </row>
    <row r="6" spans="1:13" s="27" customFormat="1" ht="18" thickBot="1" x14ac:dyDescent="0.3">
      <c r="A6" s="280"/>
      <c r="B6" s="280"/>
      <c r="C6" s="281"/>
      <c r="D6" s="230"/>
      <c r="E6" s="231"/>
      <c r="F6" s="231"/>
      <c r="G6" s="232"/>
      <c r="H6" s="284"/>
      <c r="I6" s="280"/>
      <c r="J6" s="281"/>
      <c r="K6" s="244"/>
      <c r="L6" s="246"/>
    </row>
    <row r="7" spans="1:13" s="185" customFormat="1" ht="7.95" customHeight="1" thickBot="1" x14ac:dyDescent="0.3">
      <c r="A7" s="275"/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</row>
    <row r="8" spans="1:13" s="27" customFormat="1" ht="22.95" customHeight="1" thickBot="1" x14ac:dyDescent="0.3">
      <c r="A8" s="274" t="str">
        <f>A1&amp;" DE PROJETO EXECUTIVO - "&amp;D4</f>
        <v>PLANILHA ORÇAMENTÁRIA ANALÍTICA DE PROJETO EXECUTIVO - COLETA DE RESÍDUOS SÓLIDOS NO MUNICÍPIO DE POUSO ALEGRE-MG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</row>
    <row r="9" spans="1:13" s="185" customFormat="1" ht="7.95" customHeight="1" thickBot="1" x14ac:dyDescent="0.3">
      <c r="A9" s="275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</row>
    <row r="10" spans="1:13" s="185" customFormat="1" ht="45.6" customHeight="1" thickBot="1" x14ac:dyDescent="0.3">
      <c r="A10" s="84" t="s">
        <v>23</v>
      </c>
      <c r="B10" s="85" t="s">
        <v>24</v>
      </c>
      <c r="C10" s="85" t="s">
        <v>25</v>
      </c>
      <c r="D10" s="85" t="s">
        <v>26</v>
      </c>
      <c r="E10" s="85" t="s">
        <v>35</v>
      </c>
      <c r="F10" s="87" t="s">
        <v>34</v>
      </c>
      <c r="G10" s="85" t="s">
        <v>33</v>
      </c>
      <c r="H10" s="85" t="s">
        <v>98</v>
      </c>
      <c r="I10" s="86" t="s">
        <v>575</v>
      </c>
      <c r="J10" s="86" t="s">
        <v>576</v>
      </c>
      <c r="K10" s="86" t="s">
        <v>574</v>
      </c>
      <c r="L10" s="86" t="s">
        <v>577</v>
      </c>
    </row>
    <row r="11" spans="1:13" s="191" customFormat="1" ht="24" customHeight="1" x14ac:dyDescent="0.25">
      <c r="A11" s="186" t="s">
        <v>83</v>
      </c>
      <c r="B11" s="186"/>
      <c r="C11" s="186"/>
      <c r="D11" s="186" t="s">
        <v>233</v>
      </c>
      <c r="E11" s="186"/>
      <c r="F11" s="187"/>
      <c r="G11" s="188"/>
      <c r="H11" s="188"/>
      <c r="I11" s="189">
        <v>2452547.2799999998</v>
      </c>
      <c r="J11" s="189">
        <f>I11</f>
        <v>2452547.2799999998</v>
      </c>
      <c r="K11" s="189">
        <f>J11/2</f>
        <v>1226273.6399999999</v>
      </c>
      <c r="L11" s="189">
        <f t="shared" ref="L11:L74" si="0">I11+J11+K11</f>
        <v>6131368.1999999993</v>
      </c>
      <c r="M11" s="190"/>
    </row>
    <row r="12" spans="1:13" s="8" customFormat="1" ht="24" customHeight="1" x14ac:dyDescent="0.25">
      <c r="A12" s="207" t="s">
        <v>84</v>
      </c>
      <c r="B12" s="208" t="s">
        <v>440</v>
      </c>
      <c r="C12" s="207" t="s">
        <v>70</v>
      </c>
      <c r="D12" s="207" t="s">
        <v>441</v>
      </c>
      <c r="E12" s="209" t="s">
        <v>73</v>
      </c>
      <c r="F12" s="210">
        <v>24</v>
      </c>
      <c r="G12" s="211">
        <v>2421.91</v>
      </c>
      <c r="H12" s="211">
        <v>3078.73</v>
      </c>
      <c r="I12" s="211">
        <v>73889.52</v>
      </c>
      <c r="J12" s="211">
        <f t="shared" ref="J12:J75" si="1">I12</f>
        <v>73889.52</v>
      </c>
      <c r="K12" s="211">
        <f t="shared" ref="K12:K75" si="2">J12/2</f>
        <v>36944.76</v>
      </c>
      <c r="L12" s="211">
        <f t="shared" si="0"/>
        <v>184723.80000000002</v>
      </c>
      <c r="M12" s="212"/>
    </row>
    <row r="13" spans="1:13" s="8" customFormat="1" ht="24" customHeight="1" x14ac:dyDescent="0.25">
      <c r="A13" s="207" t="s">
        <v>442</v>
      </c>
      <c r="B13" s="208" t="s">
        <v>443</v>
      </c>
      <c r="C13" s="207" t="s">
        <v>70</v>
      </c>
      <c r="D13" s="207" t="s">
        <v>444</v>
      </c>
      <c r="E13" s="209" t="s">
        <v>73</v>
      </c>
      <c r="F13" s="210">
        <v>24</v>
      </c>
      <c r="G13" s="211">
        <v>3222.58</v>
      </c>
      <c r="H13" s="211">
        <v>4096.54</v>
      </c>
      <c r="I13" s="211">
        <v>98316.96</v>
      </c>
      <c r="J13" s="211">
        <f t="shared" si="1"/>
        <v>98316.96</v>
      </c>
      <c r="K13" s="211">
        <f t="shared" si="2"/>
        <v>49158.48</v>
      </c>
      <c r="L13" s="211">
        <f t="shared" si="0"/>
        <v>245792.40000000002</v>
      </c>
    </row>
    <row r="14" spans="1:13" s="8" customFormat="1" ht="24" customHeight="1" x14ac:dyDescent="0.25">
      <c r="A14" s="207" t="s">
        <v>445</v>
      </c>
      <c r="B14" s="208" t="s">
        <v>446</v>
      </c>
      <c r="C14" s="207" t="s">
        <v>70</v>
      </c>
      <c r="D14" s="207" t="s">
        <v>414</v>
      </c>
      <c r="E14" s="209" t="s">
        <v>73</v>
      </c>
      <c r="F14" s="210">
        <v>12</v>
      </c>
      <c r="G14" s="211">
        <v>28657.24</v>
      </c>
      <c r="H14" s="211">
        <v>36429.08</v>
      </c>
      <c r="I14" s="211">
        <v>437148.96</v>
      </c>
      <c r="J14" s="211">
        <f t="shared" si="1"/>
        <v>437148.96</v>
      </c>
      <c r="K14" s="211">
        <f t="shared" si="2"/>
        <v>218574.48</v>
      </c>
      <c r="L14" s="211">
        <f t="shared" si="0"/>
        <v>1092872.4000000001</v>
      </c>
    </row>
    <row r="15" spans="1:13" s="8" customFormat="1" ht="25.95" customHeight="1" x14ac:dyDescent="0.25">
      <c r="A15" s="207" t="s">
        <v>447</v>
      </c>
      <c r="B15" s="208" t="s">
        <v>448</v>
      </c>
      <c r="C15" s="207" t="s">
        <v>72</v>
      </c>
      <c r="D15" s="207" t="s">
        <v>449</v>
      </c>
      <c r="E15" s="209" t="s">
        <v>73</v>
      </c>
      <c r="F15" s="210">
        <v>12</v>
      </c>
      <c r="G15" s="211">
        <v>6684.5</v>
      </c>
      <c r="H15" s="211">
        <v>8497.33</v>
      </c>
      <c r="I15" s="211">
        <v>101967.96</v>
      </c>
      <c r="J15" s="211">
        <f t="shared" si="1"/>
        <v>101967.96</v>
      </c>
      <c r="K15" s="211">
        <f t="shared" si="2"/>
        <v>50983.98</v>
      </c>
      <c r="L15" s="211">
        <f t="shared" si="0"/>
        <v>254919.90000000002</v>
      </c>
    </row>
    <row r="16" spans="1:13" s="8" customFormat="1" ht="24" customHeight="1" x14ac:dyDescent="0.25">
      <c r="A16" s="207" t="s">
        <v>450</v>
      </c>
      <c r="B16" s="208" t="s">
        <v>451</v>
      </c>
      <c r="C16" s="207" t="s">
        <v>70</v>
      </c>
      <c r="D16" s="207" t="s">
        <v>416</v>
      </c>
      <c r="E16" s="209" t="s">
        <v>73</v>
      </c>
      <c r="F16" s="210">
        <v>24</v>
      </c>
      <c r="G16" s="211">
        <v>8843.5300000000007</v>
      </c>
      <c r="H16" s="211">
        <v>11241.89</v>
      </c>
      <c r="I16" s="211">
        <v>269805.36</v>
      </c>
      <c r="J16" s="211">
        <f t="shared" si="1"/>
        <v>269805.36</v>
      </c>
      <c r="K16" s="211">
        <f t="shared" si="2"/>
        <v>134902.68</v>
      </c>
      <c r="L16" s="211">
        <f t="shared" si="0"/>
        <v>674513.39999999991</v>
      </c>
    </row>
    <row r="17" spans="1:13" s="8" customFormat="1" ht="24" customHeight="1" x14ac:dyDescent="0.25">
      <c r="A17" s="207" t="s">
        <v>452</v>
      </c>
      <c r="B17" s="208" t="s">
        <v>453</v>
      </c>
      <c r="C17" s="207" t="s">
        <v>70</v>
      </c>
      <c r="D17" s="207" t="s">
        <v>417</v>
      </c>
      <c r="E17" s="209" t="s">
        <v>73</v>
      </c>
      <c r="F17" s="210">
        <v>12</v>
      </c>
      <c r="G17" s="211">
        <v>3523.02</v>
      </c>
      <c r="H17" s="211">
        <v>4478.46</v>
      </c>
      <c r="I17" s="211">
        <v>53741.52</v>
      </c>
      <c r="J17" s="211">
        <f t="shared" si="1"/>
        <v>53741.52</v>
      </c>
      <c r="K17" s="211">
        <f t="shared" si="2"/>
        <v>26870.76</v>
      </c>
      <c r="L17" s="211">
        <f t="shared" si="0"/>
        <v>134353.79999999999</v>
      </c>
    </row>
    <row r="18" spans="1:13" s="8" customFormat="1" ht="24" customHeight="1" x14ac:dyDescent="0.25">
      <c r="A18" s="207" t="s">
        <v>454</v>
      </c>
      <c r="B18" s="208" t="s">
        <v>455</v>
      </c>
      <c r="C18" s="207" t="s">
        <v>70</v>
      </c>
      <c r="D18" s="207" t="s">
        <v>426</v>
      </c>
      <c r="E18" s="209" t="s">
        <v>73</v>
      </c>
      <c r="F18" s="210">
        <v>24</v>
      </c>
      <c r="G18" s="211">
        <v>3523.02</v>
      </c>
      <c r="H18" s="211">
        <v>4478.46</v>
      </c>
      <c r="I18" s="211">
        <v>107483.04</v>
      </c>
      <c r="J18" s="211">
        <f t="shared" si="1"/>
        <v>107483.04</v>
      </c>
      <c r="K18" s="211">
        <f t="shared" si="2"/>
        <v>53741.52</v>
      </c>
      <c r="L18" s="211">
        <f t="shared" si="0"/>
        <v>268707.59999999998</v>
      </c>
    </row>
    <row r="19" spans="1:13" s="8" customFormat="1" ht="24" customHeight="1" x14ac:dyDescent="0.25">
      <c r="A19" s="207" t="s">
        <v>456</v>
      </c>
      <c r="B19" s="208" t="s">
        <v>457</v>
      </c>
      <c r="C19" s="207" t="s">
        <v>70</v>
      </c>
      <c r="D19" s="207" t="s">
        <v>427</v>
      </c>
      <c r="E19" s="209" t="s">
        <v>73</v>
      </c>
      <c r="F19" s="210">
        <v>12</v>
      </c>
      <c r="G19" s="211">
        <v>3254.59</v>
      </c>
      <c r="H19" s="211">
        <v>4137.2299999999996</v>
      </c>
      <c r="I19" s="211">
        <v>49646.76</v>
      </c>
      <c r="J19" s="211">
        <f t="shared" si="1"/>
        <v>49646.76</v>
      </c>
      <c r="K19" s="211">
        <f t="shared" si="2"/>
        <v>24823.38</v>
      </c>
      <c r="L19" s="211">
        <f t="shared" si="0"/>
        <v>124116.90000000001</v>
      </c>
    </row>
    <row r="20" spans="1:13" s="8" customFormat="1" ht="24" customHeight="1" x14ac:dyDescent="0.25">
      <c r="A20" s="207" t="s">
        <v>458</v>
      </c>
      <c r="B20" s="208" t="s">
        <v>459</v>
      </c>
      <c r="C20" s="207" t="s">
        <v>70</v>
      </c>
      <c r="D20" s="207" t="s">
        <v>428</v>
      </c>
      <c r="E20" s="209" t="s">
        <v>73</v>
      </c>
      <c r="F20" s="210">
        <v>24</v>
      </c>
      <c r="G20" s="211">
        <v>3523.02</v>
      </c>
      <c r="H20" s="211">
        <v>4478.46</v>
      </c>
      <c r="I20" s="211">
        <v>107483.04</v>
      </c>
      <c r="J20" s="211">
        <f t="shared" si="1"/>
        <v>107483.04</v>
      </c>
      <c r="K20" s="211">
        <f t="shared" si="2"/>
        <v>53741.52</v>
      </c>
      <c r="L20" s="211">
        <f t="shared" si="0"/>
        <v>268707.59999999998</v>
      </c>
    </row>
    <row r="21" spans="1:13" s="8" customFormat="1" ht="24" customHeight="1" x14ac:dyDescent="0.25">
      <c r="A21" s="207" t="s">
        <v>460</v>
      </c>
      <c r="B21" s="208" t="s">
        <v>461</v>
      </c>
      <c r="C21" s="207" t="s">
        <v>70</v>
      </c>
      <c r="D21" s="207" t="s">
        <v>429</v>
      </c>
      <c r="E21" s="209" t="s">
        <v>73</v>
      </c>
      <c r="F21" s="210">
        <v>12</v>
      </c>
      <c r="G21" s="211">
        <v>6314.15</v>
      </c>
      <c r="H21" s="211">
        <v>8026.54</v>
      </c>
      <c r="I21" s="211">
        <v>96318.48</v>
      </c>
      <c r="J21" s="211">
        <f t="shared" si="1"/>
        <v>96318.48</v>
      </c>
      <c r="K21" s="211">
        <f t="shared" si="2"/>
        <v>48159.24</v>
      </c>
      <c r="L21" s="211">
        <f t="shared" si="0"/>
        <v>240796.19999999998</v>
      </c>
    </row>
    <row r="22" spans="1:13" s="8" customFormat="1" ht="24" customHeight="1" x14ac:dyDescent="0.25">
      <c r="A22" s="207" t="s">
        <v>462</v>
      </c>
      <c r="B22" s="208" t="s">
        <v>463</v>
      </c>
      <c r="C22" s="207" t="s">
        <v>70</v>
      </c>
      <c r="D22" s="207" t="s">
        <v>430</v>
      </c>
      <c r="E22" s="209" t="s">
        <v>73</v>
      </c>
      <c r="F22" s="210">
        <v>12</v>
      </c>
      <c r="G22" s="211">
        <v>6314.15</v>
      </c>
      <c r="H22" s="211">
        <v>8026.54</v>
      </c>
      <c r="I22" s="211">
        <v>96318.48</v>
      </c>
      <c r="J22" s="211">
        <f t="shared" si="1"/>
        <v>96318.48</v>
      </c>
      <c r="K22" s="211">
        <f t="shared" si="2"/>
        <v>48159.24</v>
      </c>
      <c r="L22" s="211">
        <f t="shared" si="0"/>
        <v>240796.19999999998</v>
      </c>
    </row>
    <row r="23" spans="1:13" s="8" customFormat="1" ht="24" customHeight="1" x14ac:dyDescent="0.25">
      <c r="A23" s="207" t="s">
        <v>464</v>
      </c>
      <c r="B23" s="208" t="s">
        <v>465</v>
      </c>
      <c r="C23" s="207" t="s">
        <v>70</v>
      </c>
      <c r="D23" s="207" t="s">
        <v>431</v>
      </c>
      <c r="E23" s="209" t="s">
        <v>73</v>
      </c>
      <c r="F23" s="210">
        <v>12</v>
      </c>
      <c r="G23" s="211">
        <v>6564.93</v>
      </c>
      <c r="H23" s="211">
        <v>8345.33</v>
      </c>
      <c r="I23" s="211">
        <v>100143.96</v>
      </c>
      <c r="J23" s="211">
        <f t="shared" si="1"/>
        <v>100143.96</v>
      </c>
      <c r="K23" s="211">
        <f t="shared" si="2"/>
        <v>50071.98</v>
      </c>
      <c r="L23" s="211">
        <f t="shared" si="0"/>
        <v>250359.90000000002</v>
      </c>
    </row>
    <row r="24" spans="1:13" s="8" customFormat="1" ht="24" customHeight="1" x14ac:dyDescent="0.25">
      <c r="A24" s="207" t="s">
        <v>466</v>
      </c>
      <c r="B24" s="208" t="s">
        <v>467</v>
      </c>
      <c r="C24" s="207" t="s">
        <v>70</v>
      </c>
      <c r="D24" s="207" t="s">
        <v>468</v>
      </c>
      <c r="E24" s="209" t="s">
        <v>73</v>
      </c>
      <c r="F24" s="210">
        <v>12</v>
      </c>
      <c r="G24" s="211">
        <v>4122.3500000000004</v>
      </c>
      <c r="H24" s="211">
        <v>5240.33</v>
      </c>
      <c r="I24" s="211">
        <v>62883.96</v>
      </c>
      <c r="J24" s="211">
        <f t="shared" si="1"/>
        <v>62883.96</v>
      </c>
      <c r="K24" s="211">
        <f t="shared" si="2"/>
        <v>31441.98</v>
      </c>
      <c r="L24" s="211">
        <f t="shared" si="0"/>
        <v>157209.9</v>
      </c>
    </row>
    <row r="25" spans="1:13" s="8" customFormat="1" ht="24" customHeight="1" x14ac:dyDescent="0.25">
      <c r="A25" s="207" t="s">
        <v>469</v>
      </c>
      <c r="B25" s="208" t="s">
        <v>470</v>
      </c>
      <c r="C25" s="207" t="s">
        <v>70</v>
      </c>
      <c r="D25" s="207" t="s">
        <v>433</v>
      </c>
      <c r="E25" s="209" t="s">
        <v>73</v>
      </c>
      <c r="F25" s="210">
        <v>12</v>
      </c>
      <c r="G25" s="211">
        <v>4122.3500000000004</v>
      </c>
      <c r="H25" s="211">
        <v>5240.33</v>
      </c>
      <c r="I25" s="211">
        <v>62883.96</v>
      </c>
      <c r="J25" s="211">
        <f t="shared" si="1"/>
        <v>62883.96</v>
      </c>
      <c r="K25" s="211">
        <f t="shared" si="2"/>
        <v>31441.98</v>
      </c>
      <c r="L25" s="211">
        <f t="shared" si="0"/>
        <v>157209.9</v>
      </c>
    </row>
    <row r="26" spans="1:13" s="8" customFormat="1" ht="24" customHeight="1" x14ac:dyDescent="0.25">
      <c r="A26" s="207" t="s">
        <v>471</v>
      </c>
      <c r="B26" s="208" t="s">
        <v>472</v>
      </c>
      <c r="C26" s="207" t="s">
        <v>70</v>
      </c>
      <c r="D26" s="207" t="s">
        <v>572</v>
      </c>
      <c r="E26" s="209" t="s">
        <v>71</v>
      </c>
      <c r="F26" s="210">
        <v>24</v>
      </c>
      <c r="G26" s="211">
        <v>4568.3999999999996</v>
      </c>
      <c r="H26" s="211">
        <v>5807.35</v>
      </c>
      <c r="I26" s="211">
        <v>139376.4</v>
      </c>
      <c r="J26" s="211">
        <f t="shared" si="1"/>
        <v>139376.4</v>
      </c>
      <c r="K26" s="211">
        <f t="shared" si="2"/>
        <v>69688.2</v>
      </c>
      <c r="L26" s="211">
        <f t="shared" si="0"/>
        <v>348441</v>
      </c>
    </row>
    <row r="27" spans="1:13" s="8" customFormat="1" ht="24" customHeight="1" x14ac:dyDescent="0.25">
      <c r="A27" s="207" t="s">
        <v>473</v>
      </c>
      <c r="B27" s="208" t="s">
        <v>474</v>
      </c>
      <c r="C27" s="207" t="s">
        <v>70</v>
      </c>
      <c r="D27" s="207" t="s">
        <v>475</v>
      </c>
      <c r="E27" s="209" t="s">
        <v>73</v>
      </c>
      <c r="F27" s="210">
        <v>24</v>
      </c>
      <c r="G27" s="211">
        <v>3517.13</v>
      </c>
      <c r="H27" s="211">
        <v>4470.97</v>
      </c>
      <c r="I27" s="211">
        <v>107303.28</v>
      </c>
      <c r="J27" s="211">
        <f t="shared" si="1"/>
        <v>107303.28</v>
      </c>
      <c r="K27" s="211">
        <f t="shared" si="2"/>
        <v>53651.64</v>
      </c>
      <c r="L27" s="211">
        <f t="shared" si="0"/>
        <v>268258.2</v>
      </c>
    </row>
    <row r="28" spans="1:13" s="8" customFormat="1" ht="25.95" customHeight="1" x14ac:dyDescent="0.25">
      <c r="A28" s="207" t="s">
        <v>476</v>
      </c>
      <c r="B28" s="208" t="s">
        <v>477</v>
      </c>
      <c r="C28" s="207" t="s">
        <v>70</v>
      </c>
      <c r="D28" s="207" t="s">
        <v>478</v>
      </c>
      <c r="E28" s="209" t="s">
        <v>71</v>
      </c>
      <c r="F28" s="210">
        <v>12</v>
      </c>
      <c r="G28" s="211">
        <v>31980</v>
      </c>
      <c r="H28" s="211">
        <v>40652.97</v>
      </c>
      <c r="I28" s="211">
        <v>487835.64</v>
      </c>
      <c r="J28" s="211">
        <f t="shared" si="1"/>
        <v>487835.64</v>
      </c>
      <c r="K28" s="211">
        <f t="shared" si="2"/>
        <v>243917.82</v>
      </c>
      <c r="L28" s="211">
        <f t="shared" si="0"/>
        <v>1219589.1000000001</v>
      </c>
    </row>
    <row r="29" spans="1:13" s="191" customFormat="1" ht="24" customHeight="1" x14ac:dyDescent="0.25">
      <c r="A29" s="186" t="s">
        <v>85</v>
      </c>
      <c r="B29" s="186"/>
      <c r="C29" s="186"/>
      <c r="D29" s="186" t="s">
        <v>137</v>
      </c>
      <c r="E29" s="186"/>
      <c r="F29" s="182"/>
      <c r="G29" s="188"/>
      <c r="H29" s="188"/>
      <c r="I29" s="189">
        <f>1968100.25+0.009</f>
        <v>1968100.2590000001</v>
      </c>
      <c r="J29" s="189">
        <f t="shared" si="1"/>
        <v>1968100.2590000001</v>
      </c>
      <c r="K29" s="189">
        <f t="shared" si="2"/>
        <v>984050.12950000004</v>
      </c>
      <c r="L29" s="189">
        <f>I29+J29+K29-0.02</f>
        <v>4920250.6275000004</v>
      </c>
      <c r="M29" s="190"/>
    </row>
    <row r="30" spans="1:13" s="8" customFormat="1" ht="24" customHeight="1" x14ac:dyDescent="0.25">
      <c r="A30" s="207" t="s">
        <v>69</v>
      </c>
      <c r="B30" s="208" t="s">
        <v>234</v>
      </c>
      <c r="C30" s="207" t="s">
        <v>70</v>
      </c>
      <c r="D30" s="207" t="s">
        <v>141</v>
      </c>
      <c r="E30" s="209" t="s">
        <v>71</v>
      </c>
      <c r="F30" s="210">
        <v>12</v>
      </c>
      <c r="G30" s="211">
        <v>8843.5300000000007</v>
      </c>
      <c r="H30" s="211">
        <v>11241.89</v>
      </c>
      <c r="I30" s="211">
        <v>134902.68</v>
      </c>
      <c r="J30" s="211">
        <f t="shared" si="1"/>
        <v>134902.68</v>
      </c>
      <c r="K30" s="211">
        <f t="shared" si="2"/>
        <v>67451.34</v>
      </c>
      <c r="L30" s="211">
        <f t="shared" si="0"/>
        <v>337256.69999999995</v>
      </c>
    </row>
    <row r="31" spans="1:13" s="8" customFormat="1" ht="24" customHeight="1" x14ac:dyDescent="0.25">
      <c r="A31" s="207" t="s">
        <v>74</v>
      </c>
      <c r="B31" s="208" t="s">
        <v>235</v>
      </c>
      <c r="C31" s="207" t="s">
        <v>70</v>
      </c>
      <c r="D31" s="207" t="s">
        <v>139</v>
      </c>
      <c r="E31" s="209" t="s">
        <v>71</v>
      </c>
      <c r="F31" s="210">
        <v>12</v>
      </c>
      <c r="G31" s="211">
        <v>9831.6200000000008</v>
      </c>
      <c r="H31" s="211">
        <v>12497.95</v>
      </c>
      <c r="I31" s="211">
        <v>149975.4</v>
      </c>
      <c r="J31" s="211">
        <f t="shared" si="1"/>
        <v>149975.4</v>
      </c>
      <c r="K31" s="211">
        <f t="shared" si="2"/>
        <v>74987.7</v>
      </c>
      <c r="L31" s="211">
        <f t="shared" si="0"/>
        <v>374938.5</v>
      </c>
    </row>
    <row r="32" spans="1:13" s="8" customFormat="1" ht="24" customHeight="1" x14ac:dyDescent="0.25">
      <c r="A32" s="207" t="s">
        <v>236</v>
      </c>
      <c r="B32" s="208" t="s">
        <v>237</v>
      </c>
      <c r="C32" s="207" t="s">
        <v>70</v>
      </c>
      <c r="D32" s="207" t="s">
        <v>75</v>
      </c>
      <c r="E32" s="209" t="s">
        <v>71</v>
      </c>
      <c r="F32" s="210">
        <v>12</v>
      </c>
      <c r="G32" s="211">
        <v>3222.58</v>
      </c>
      <c r="H32" s="211">
        <v>4096.54</v>
      </c>
      <c r="I32" s="211">
        <v>49158.48</v>
      </c>
      <c r="J32" s="211">
        <f t="shared" si="1"/>
        <v>49158.48</v>
      </c>
      <c r="K32" s="211">
        <f t="shared" si="2"/>
        <v>24579.24</v>
      </c>
      <c r="L32" s="211">
        <f t="shared" si="0"/>
        <v>122896.20000000001</v>
      </c>
    </row>
    <row r="33" spans="1:13" s="8" customFormat="1" ht="24" customHeight="1" x14ac:dyDescent="0.25">
      <c r="A33" s="207" t="s">
        <v>238</v>
      </c>
      <c r="B33" s="208" t="s">
        <v>239</v>
      </c>
      <c r="C33" s="207" t="s">
        <v>72</v>
      </c>
      <c r="D33" s="207" t="s">
        <v>43</v>
      </c>
      <c r="E33" s="209" t="s">
        <v>27</v>
      </c>
      <c r="F33" s="210">
        <v>15360</v>
      </c>
      <c r="G33" s="211">
        <v>4.87</v>
      </c>
      <c r="H33" s="211">
        <v>6.19</v>
      </c>
      <c r="I33" s="211">
        <v>95078.399999999994</v>
      </c>
      <c r="J33" s="211">
        <f t="shared" si="1"/>
        <v>95078.399999999994</v>
      </c>
      <c r="K33" s="211">
        <f t="shared" si="2"/>
        <v>47539.199999999997</v>
      </c>
      <c r="L33" s="211">
        <f t="shared" si="0"/>
        <v>237696</v>
      </c>
    </row>
    <row r="34" spans="1:13" s="8" customFormat="1" ht="24" customHeight="1" x14ac:dyDescent="0.25">
      <c r="A34" s="207" t="s">
        <v>240</v>
      </c>
      <c r="B34" s="208" t="s">
        <v>241</v>
      </c>
      <c r="C34" s="207" t="s">
        <v>70</v>
      </c>
      <c r="D34" s="207" t="s">
        <v>242</v>
      </c>
      <c r="E34" s="209" t="s">
        <v>71</v>
      </c>
      <c r="F34" s="210">
        <v>60</v>
      </c>
      <c r="G34" s="211">
        <v>8843.5300000000007</v>
      </c>
      <c r="H34" s="211">
        <v>11241.89</v>
      </c>
      <c r="I34" s="211">
        <v>674513.4</v>
      </c>
      <c r="J34" s="211">
        <f t="shared" si="1"/>
        <v>674513.4</v>
      </c>
      <c r="K34" s="211">
        <f t="shared" si="2"/>
        <v>337256.7</v>
      </c>
      <c r="L34" s="211">
        <f t="shared" si="0"/>
        <v>1686283.5</v>
      </c>
    </row>
    <row r="35" spans="1:13" s="8" customFormat="1" ht="24" customHeight="1" x14ac:dyDescent="0.25">
      <c r="A35" s="207" t="s">
        <v>243</v>
      </c>
      <c r="B35" s="208" t="s">
        <v>237</v>
      </c>
      <c r="C35" s="207" t="s">
        <v>70</v>
      </c>
      <c r="D35" s="207" t="s">
        <v>75</v>
      </c>
      <c r="E35" s="209" t="s">
        <v>71</v>
      </c>
      <c r="F35" s="210">
        <v>60</v>
      </c>
      <c r="G35" s="211">
        <v>3222.58</v>
      </c>
      <c r="H35" s="211">
        <v>4096.54</v>
      </c>
      <c r="I35" s="211">
        <v>245792.4</v>
      </c>
      <c r="J35" s="211">
        <f t="shared" si="1"/>
        <v>245792.4</v>
      </c>
      <c r="K35" s="211">
        <f t="shared" si="2"/>
        <v>122896.2</v>
      </c>
      <c r="L35" s="211">
        <f t="shared" si="0"/>
        <v>614481</v>
      </c>
    </row>
    <row r="36" spans="1:13" s="8" customFormat="1" ht="24" customHeight="1" x14ac:dyDescent="0.25">
      <c r="A36" s="207" t="s">
        <v>244</v>
      </c>
      <c r="B36" s="208" t="s">
        <v>239</v>
      </c>
      <c r="C36" s="207" t="s">
        <v>72</v>
      </c>
      <c r="D36" s="207" t="s">
        <v>43</v>
      </c>
      <c r="E36" s="209" t="s">
        <v>27</v>
      </c>
      <c r="F36" s="210">
        <v>19200</v>
      </c>
      <c r="G36" s="211">
        <v>4.87</v>
      </c>
      <c r="H36" s="211">
        <v>6.19</v>
      </c>
      <c r="I36" s="211">
        <v>118848</v>
      </c>
      <c r="J36" s="211">
        <f t="shared" si="1"/>
        <v>118848</v>
      </c>
      <c r="K36" s="211">
        <f t="shared" si="2"/>
        <v>59424</v>
      </c>
      <c r="L36" s="211">
        <f t="shared" si="0"/>
        <v>297120</v>
      </c>
    </row>
    <row r="37" spans="1:13" s="8" customFormat="1" ht="24" customHeight="1" x14ac:dyDescent="0.25">
      <c r="A37" s="207" t="s">
        <v>245</v>
      </c>
      <c r="B37" s="208" t="s">
        <v>246</v>
      </c>
      <c r="C37" s="207" t="s">
        <v>70</v>
      </c>
      <c r="D37" s="207" t="s">
        <v>121</v>
      </c>
      <c r="E37" s="209" t="s">
        <v>71</v>
      </c>
      <c r="F37" s="210">
        <v>12</v>
      </c>
      <c r="G37" s="211">
        <v>8843.5300000000007</v>
      </c>
      <c r="H37" s="211">
        <v>11241.89</v>
      </c>
      <c r="I37" s="211">
        <v>134902.68</v>
      </c>
      <c r="J37" s="211">
        <f t="shared" si="1"/>
        <v>134902.68</v>
      </c>
      <c r="K37" s="211">
        <f t="shared" si="2"/>
        <v>67451.34</v>
      </c>
      <c r="L37" s="211">
        <f t="shared" si="0"/>
        <v>337256.69999999995</v>
      </c>
    </row>
    <row r="38" spans="1:13" s="8" customFormat="1" ht="24" customHeight="1" x14ac:dyDescent="0.25">
      <c r="A38" s="207" t="s">
        <v>247</v>
      </c>
      <c r="B38" s="208" t="s">
        <v>237</v>
      </c>
      <c r="C38" s="207" t="s">
        <v>70</v>
      </c>
      <c r="D38" s="207" t="s">
        <v>75</v>
      </c>
      <c r="E38" s="209" t="s">
        <v>71</v>
      </c>
      <c r="F38" s="210">
        <v>12</v>
      </c>
      <c r="G38" s="211">
        <v>3222.58</v>
      </c>
      <c r="H38" s="211">
        <v>4096.54</v>
      </c>
      <c r="I38" s="211">
        <v>49158.48</v>
      </c>
      <c r="J38" s="211">
        <f t="shared" si="1"/>
        <v>49158.48</v>
      </c>
      <c r="K38" s="211">
        <f t="shared" si="2"/>
        <v>24579.24</v>
      </c>
      <c r="L38" s="211">
        <f t="shared" si="0"/>
        <v>122896.20000000001</v>
      </c>
    </row>
    <row r="39" spans="1:13" s="8" customFormat="1" ht="24" customHeight="1" x14ac:dyDescent="0.25">
      <c r="A39" s="207" t="s">
        <v>248</v>
      </c>
      <c r="B39" s="208" t="s">
        <v>239</v>
      </c>
      <c r="C39" s="207" t="s">
        <v>72</v>
      </c>
      <c r="D39" s="207" t="s">
        <v>43</v>
      </c>
      <c r="E39" s="209" t="s">
        <v>27</v>
      </c>
      <c r="F39" s="210">
        <v>3840</v>
      </c>
      <c r="G39" s="211">
        <v>4.87</v>
      </c>
      <c r="H39" s="211">
        <v>6.19</v>
      </c>
      <c r="I39" s="211">
        <v>23769.599999999999</v>
      </c>
      <c r="J39" s="211">
        <f t="shared" si="1"/>
        <v>23769.599999999999</v>
      </c>
      <c r="K39" s="211">
        <f t="shared" si="2"/>
        <v>11884.8</v>
      </c>
      <c r="L39" s="211">
        <f t="shared" si="0"/>
        <v>59424</v>
      </c>
    </row>
    <row r="40" spans="1:13" s="8" customFormat="1" ht="24" customHeight="1" x14ac:dyDescent="0.25">
      <c r="A40" s="207" t="s">
        <v>249</v>
      </c>
      <c r="B40" s="208" t="s">
        <v>250</v>
      </c>
      <c r="C40" s="207" t="s">
        <v>70</v>
      </c>
      <c r="D40" s="207" t="s">
        <v>123</v>
      </c>
      <c r="E40" s="209" t="s">
        <v>71</v>
      </c>
      <c r="F40" s="210">
        <v>12</v>
      </c>
      <c r="G40" s="211">
        <v>8843.5300000000007</v>
      </c>
      <c r="H40" s="211">
        <v>11241.89</v>
      </c>
      <c r="I40" s="211">
        <v>134902.68</v>
      </c>
      <c r="J40" s="211">
        <f t="shared" si="1"/>
        <v>134902.68</v>
      </c>
      <c r="K40" s="211">
        <f t="shared" si="2"/>
        <v>67451.34</v>
      </c>
      <c r="L40" s="211">
        <f t="shared" si="0"/>
        <v>337256.69999999995</v>
      </c>
    </row>
    <row r="41" spans="1:13" s="8" customFormat="1" ht="24" customHeight="1" x14ac:dyDescent="0.25">
      <c r="A41" s="207" t="s">
        <v>251</v>
      </c>
      <c r="B41" s="208" t="s">
        <v>237</v>
      </c>
      <c r="C41" s="207" t="s">
        <v>70</v>
      </c>
      <c r="D41" s="207" t="s">
        <v>75</v>
      </c>
      <c r="E41" s="209" t="s">
        <v>71</v>
      </c>
      <c r="F41" s="210">
        <v>12</v>
      </c>
      <c r="G41" s="211">
        <v>3222.58</v>
      </c>
      <c r="H41" s="211">
        <v>4096.54</v>
      </c>
      <c r="I41" s="211">
        <v>49158.48</v>
      </c>
      <c r="J41" s="211">
        <f t="shared" si="1"/>
        <v>49158.48</v>
      </c>
      <c r="K41" s="211">
        <f t="shared" si="2"/>
        <v>24579.24</v>
      </c>
      <c r="L41" s="211">
        <f t="shared" si="0"/>
        <v>122896.20000000001</v>
      </c>
    </row>
    <row r="42" spans="1:13" s="8" customFormat="1" ht="24" customHeight="1" x14ac:dyDescent="0.25">
      <c r="A42" s="207" t="s">
        <v>252</v>
      </c>
      <c r="B42" s="208" t="s">
        <v>239</v>
      </c>
      <c r="C42" s="207" t="s">
        <v>72</v>
      </c>
      <c r="D42" s="207" t="s">
        <v>43</v>
      </c>
      <c r="E42" s="209" t="s">
        <v>27</v>
      </c>
      <c r="F42" s="210">
        <v>3840</v>
      </c>
      <c r="G42" s="211">
        <v>4.87</v>
      </c>
      <c r="H42" s="211">
        <v>6.19</v>
      </c>
      <c r="I42" s="211">
        <v>23769.599999999999</v>
      </c>
      <c r="J42" s="211">
        <f t="shared" si="1"/>
        <v>23769.599999999999</v>
      </c>
      <c r="K42" s="211">
        <f t="shared" si="2"/>
        <v>11884.8</v>
      </c>
      <c r="L42" s="211">
        <f t="shared" si="0"/>
        <v>59424</v>
      </c>
    </row>
    <row r="43" spans="1:13" s="8" customFormat="1" ht="24" customHeight="1" x14ac:dyDescent="0.25">
      <c r="A43" s="207" t="s">
        <v>253</v>
      </c>
      <c r="B43" s="208" t="s">
        <v>254</v>
      </c>
      <c r="C43" s="207" t="s">
        <v>70</v>
      </c>
      <c r="D43" s="207" t="s">
        <v>124</v>
      </c>
      <c r="E43" s="209" t="s">
        <v>71</v>
      </c>
      <c r="F43" s="210">
        <v>1</v>
      </c>
      <c r="G43" s="211">
        <v>8843.5300000000007</v>
      </c>
      <c r="H43" s="211">
        <v>11241.89</v>
      </c>
      <c r="I43" s="211">
        <v>11241.89</v>
      </c>
      <c r="J43" s="211">
        <f t="shared" si="1"/>
        <v>11241.89</v>
      </c>
      <c r="K43" s="211">
        <f t="shared" si="2"/>
        <v>5620.9449999999997</v>
      </c>
      <c r="L43" s="211">
        <f>I43+J43+K43-0.03</f>
        <v>28104.695</v>
      </c>
    </row>
    <row r="44" spans="1:13" s="8" customFormat="1" ht="24" customHeight="1" x14ac:dyDescent="0.25">
      <c r="A44" s="207" t="s">
        <v>255</v>
      </c>
      <c r="B44" s="208" t="s">
        <v>237</v>
      </c>
      <c r="C44" s="207" t="s">
        <v>70</v>
      </c>
      <c r="D44" s="207" t="s">
        <v>75</v>
      </c>
      <c r="E44" s="209" t="s">
        <v>71</v>
      </c>
      <c r="F44" s="210">
        <v>12</v>
      </c>
      <c r="G44" s="211">
        <v>3222.58</v>
      </c>
      <c r="H44" s="211">
        <v>4096.54</v>
      </c>
      <c r="I44" s="211">
        <v>49158.48</v>
      </c>
      <c r="J44" s="211">
        <f t="shared" si="1"/>
        <v>49158.48</v>
      </c>
      <c r="K44" s="211">
        <f t="shared" si="2"/>
        <v>24579.24</v>
      </c>
      <c r="L44" s="211">
        <f t="shared" si="0"/>
        <v>122896.20000000001</v>
      </c>
    </row>
    <row r="45" spans="1:13" s="8" customFormat="1" ht="24" customHeight="1" x14ac:dyDescent="0.25">
      <c r="A45" s="207" t="s">
        <v>256</v>
      </c>
      <c r="B45" s="208" t="s">
        <v>239</v>
      </c>
      <c r="C45" s="207" t="s">
        <v>72</v>
      </c>
      <c r="D45" s="207" t="s">
        <v>43</v>
      </c>
      <c r="E45" s="209" t="s">
        <v>27</v>
      </c>
      <c r="F45" s="210">
        <v>3840</v>
      </c>
      <c r="G45" s="211">
        <v>4.87</v>
      </c>
      <c r="H45" s="211">
        <v>6.19</v>
      </c>
      <c r="I45" s="211">
        <v>23769.599999999999</v>
      </c>
      <c r="J45" s="211">
        <f t="shared" si="1"/>
        <v>23769.599999999999</v>
      </c>
      <c r="K45" s="211">
        <f t="shared" si="2"/>
        <v>11884.8</v>
      </c>
      <c r="L45" s="211">
        <f t="shared" si="0"/>
        <v>59424</v>
      </c>
    </row>
    <row r="46" spans="1:13" s="191" customFormat="1" ht="25.95" customHeight="1" x14ac:dyDescent="0.25">
      <c r="A46" s="186" t="s">
        <v>86</v>
      </c>
      <c r="B46" s="186"/>
      <c r="C46" s="186"/>
      <c r="D46" s="186" t="s">
        <v>44</v>
      </c>
      <c r="E46" s="186"/>
      <c r="F46" s="182"/>
      <c r="G46" s="188"/>
      <c r="H46" s="188"/>
      <c r="I46" s="189">
        <v>13601766.68</v>
      </c>
      <c r="J46" s="189">
        <f t="shared" si="1"/>
        <v>13601766.68</v>
      </c>
      <c r="K46" s="189">
        <f t="shared" si="2"/>
        <v>6800883.3399999999</v>
      </c>
      <c r="L46" s="189">
        <f t="shared" si="0"/>
        <v>34004416.700000003</v>
      </c>
      <c r="M46" s="190"/>
    </row>
    <row r="47" spans="1:13" s="8" customFormat="1" ht="24" customHeight="1" x14ac:dyDescent="0.25">
      <c r="A47" s="207" t="s">
        <v>77</v>
      </c>
      <c r="B47" s="208" t="s">
        <v>479</v>
      </c>
      <c r="C47" s="207" t="s">
        <v>70</v>
      </c>
      <c r="D47" s="207" t="s">
        <v>480</v>
      </c>
      <c r="E47" s="209" t="s">
        <v>71</v>
      </c>
      <c r="F47" s="210">
        <v>252</v>
      </c>
      <c r="G47" s="211">
        <v>5662.03</v>
      </c>
      <c r="H47" s="211">
        <v>7197.57</v>
      </c>
      <c r="I47" s="211">
        <v>1813787.64</v>
      </c>
      <c r="J47" s="211">
        <f t="shared" si="1"/>
        <v>1813787.64</v>
      </c>
      <c r="K47" s="211">
        <f t="shared" si="2"/>
        <v>906893.82</v>
      </c>
      <c r="L47" s="211">
        <f t="shared" si="0"/>
        <v>4534469.0999999996</v>
      </c>
    </row>
    <row r="48" spans="1:13" s="8" customFormat="1" ht="24" customHeight="1" x14ac:dyDescent="0.25">
      <c r="A48" s="207" t="s">
        <v>87</v>
      </c>
      <c r="B48" s="208" t="s">
        <v>481</v>
      </c>
      <c r="C48" s="207" t="s">
        <v>70</v>
      </c>
      <c r="D48" s="207" t="s">
        <v>482</v>
      </c>
      <c r="E48" s="209" t="s">
        <v>71</v>
      </c>
      <c r="F48" s="210">
        <v>252</v>
      </c>
      <c r="G48" s="211">
        <v>6138.22</v>
      </c>
      <c r="H48" s="211">
        <v>7802.9</v>
      </c>
      <c r="I48" s="211">
        <v>1966330.8</v>
      </c>
      <c r="J48" s="211">
        <f t="shared" si="1"/>
        <v>1966330.8</v>
      </c>
      <c r="K48" s="211">
        <f t="shared" si="2"/>
        <v>983165.4</v>
      </c>
      <c r="L48" s="211">
        <f t="shared" si="0"/>
        <v>4915827</v>
      </c>
    </row>
    <row r="49" spans="1:13" s="8" customFormat="1" ht="24" customHeight="1" x14ac:dyDescent="0.25">
      <c r="A49" s="207" t="s">
        <v>88</v>
      </c>
      <c r="B49" s="208" t="s">
        <v>483</v>
      </c>
      <c r="C49" s="207" t="s">
        <v>70</v>
      </c>
      <c r="D49" s="207" t="s">
        <v>484</v>
      </c>
      <c r="E49" s="209" t="s">
        <v>71</v>
      </c>
      <c r="F49" s="210">
        <v>36</v>
      </c>
      <c r="G49" s="211">
        <v>5662.03</v>
      </c>
      <c r="H49" s="211">
        <v>7197.57</v>
      </c>
      <c r="I49" s="211">
        <v>259112.52</v>
      </c>
      <c r="J49" s="211">
        <f t="shared" si="1"/>
        <v>259112.52</v>
      </c>
      <c r="K49" s="211">
        <f t="shared" si="2"/>
        <v>129556.26</v>
      </c>
      <c r="L49" s="211">
        <f t="shared" si="0"/>
        <v>647781.29999999993</v>
      </c>
    </row>
    <row r="50" spans="1:13" s="8" customFormat="1" ht="24" customHeight="1" x14ac:dyDescent="0.25">
      <c r="A50" s="207" t="s">
        <v>257</v>
      </c>
      <c r="B50" s="208" t="s">
        <v>485</v>
      </c>
      <c r="C50" s="207" t="s">
        <v>70</v>
      </c>
      <c r="D50" s="207" t="s">
        <v>486</v>
      </c>
      <c r="E50" s="209" t="s">
        <v>71</v>
      </c>
      <c r="F50" s="210">
        <v>84</v>
      </c>
      <c r="G50" s="211">
        <v>6815.09</v>
      </c>
      <c r="H50" s="211">
        <v>8663.34</v>
      </c>
      <c r="I50" s="211">
        <v>727720.56</v>
      </c>
      <c r="J50" s="211">
        <f t="shared" si="1"/>
        <v>727720.56</v>
      </c>
      <c r="K50" s="211">
        <f t="shared" si="2"/>
        <v>363860.28</v>
      </c>
      <c r="L50" s="211">
        <f t="shared" si="0"/>
        <v>1819301.4000000001</v>
      </c>
    </row>
    <row r="51" spans="1:13" s="8" customFormat="1" ht="24" customHeight="1" x14ac:dyDescent="0.25">
      <c r="A51" s="207" t="s">
        <v>258</v>
      </c>
      <c r="B51" s="208" t="s">
        <v>487</v>
      </c>
      <c r="C51" s="207" t="s">
        <v>70</v>
      </c>
      <c r="D51" s="207" t="s">
        <v>488</v>
      </c>
      <c r="E51" s="209" t="s">
        <v>71</v>
      </c>
      <c r="F51" s="210">
        <v>84</v>
      </c>
      <c r="G51" s="211">
        <v>7477.02</v>
      </c>
      <c r="H51" s="211">
        <v>9504.7800000000007</v>
      </c>
      <c r="I51" s="211">
        <v>798401.52</v>
      </c>
      <c r="J51" s="211">
        <f t="shared" si="1"/>
        <v>798401.52</v>
      </c>
      <c r="K51" s="211">
        <f t="shared" si="2"/>
        <v>399200.76</v>
      </c>
      <c r="L51" s="211">
        <f t="shared" si="0"/>
        <v>1996003.8</v>
      </c>
    </row>
    <row r="52" spans="1:13" s="8" customFormat="1" ht="24" customHeight="1" x14ac:dyDescent="0.25">
      <c r="A52" s="207" t="s">
        <v>259</v>
      </c>
      <c r="B52" s="208" t="s">
        <v>489</v>
      </c>
      <c r="C52" s="207" t="s">
        <v>70</v>
      </c>
      <c r="D52" s="207" t="s">
        <v>490</v>
      </c>
      <c r="E52" s="209" t="s">
        <v>71</v>
      </c>
      <c r="F52" s="210">
        <v>12</v>
      </c>
      <c r="G52" s="211">
        <v>6815.09</v>
      </c>
      <c r="H52" s="211">
        <v>8663.34</v>
      </c>
      <c r="I52" s="211">
        <v>103960.08</v>
      </c>
      <c r="J52" s="211">
        <f t="shared" si="1"/>
        <v>103960.08</v>
      </c>
      <c r="K52" s="211">
        <f t="shared" si="2"/>
        <v>51980.04</v>
      </c>
      <c r="L52" s="211">
        <f t="shared" si="0"/>
        <v>259900.2</v>
      </c>
    </row>
    <row r="53" spans="1:13" s="8" customFormat="1" ht="24" customHeight="1" x14ac:dyDescent="0.25">
      <c r="A53" s="207" t="s">
        <v>260</v>
      </c>
      <c r="B53" s="208" t="s">
        <v>262</v>
      </c>
      <c r="C53" s="207" t="s">
        <v>70</v>
      </c>
      <c r="D53" s="207" t="s">
        <v>491</v>
      </c>
      <c r="E53" s="209" t="s">
        <v>42</v>
      </c>
      <c r="F53" s="210">
        <v>35192</v>
      </c>
      <c r="G53" s="211">
        <v>171.86</v>
      </c>
      <c r="H53" s="211">
        <v>218.46</v>
      </c>
      <c r="I53" s="211">
        <v>7688044.3200000003</v>
      </c>
      <c r="J53" s="211">
        <f t="shared" si="1"/>
        <v>7688044.3200000003</v>
      </c>
      <c r="K53" s="211">
        <f t="shared" si="2"/>
        <v>3844022.16</v>
      </c>
      <c r="L53" s="211">
        <f t="shared" si="0"/>
        <v>19220110.800000001</v>
      </c>
    </row>
    <row r="54" spans="1:13" s="8" customFormat="1" ht="24" customHeight="1" x14ac:dyDescent="0.25">
      <c r="A54" s="207" t="s">
        <v>261</v>
      </c>
      <c r="B54" s="208" t="s">
        <v>492</v>
      </c>
      <c r="C54" s="207" t="s">
        <v>70</v>
      </c>
      <c r="D54" s="207" t="s">
        <v>493</v>
      </c>
      <c r="E54" s="209" t="s">
        <v>47</v>
      </c>
      <c r="F54" s="210">
        <v>7511.04</v>
      </c>
      <c r="G54" s="211">
        <v>25.6</v>
      </c>
      <c r="H54" s="211">
        <v>32.54</v>
      </c>
      <c r="I54" s="211">
        <v>244409.24</v>
      </c>
      <c r="J54" s="211">
        <f t="shared" si="1"/>
        <v>244409.24</v>
      </c>
      <c r="K54" s="211">
        <f t="shared" si="2"/>
        <v>122204.62</v>
      </c>
      <c r="L54" s="211">
        <f t="shared" si="0"/>
        <v>611023.1</v>
      </c>
    </row>
    <row r="55" spans="1:13" s="191" customFormat="1" ht="25.95" customHeight="1" x14ac:dyDescent="0.25">
      <c r="A55" s="186" t="s">
        <v>89</v>
      </c>
      <c r="B55" s="186"/>
      <c r="C55" s="186"/>
      <c r="D55" s="186" t="s">
        <v>48</v>
      </c>
      <c r="E55" s="186"/>
      <c r="F55" s="182"/>
      <c r="G55" s="188"/>
      <c r="H55" s="188"/>
      <c r="I55" s="189">
        <v>1311605.1599999999</v>
      </c>
      <c r="J55" s="189">
        <f t="shared" si="1"/>
        <v>1311605.1599999999</v>
      </c>
      <c r="K55" s="189">
        <f t="shared" si="2"/>
        <v>655802.57999999996</v>
      </c>
      <c r="L55" s="189">
        <f t="shared" si="0"/>
        <v>3279012.9</v>
      </c>
      <c r="M55" s="190"/>
    </row>
    <row r="56" spans="1:13" s="8" customFormat="1" ht="24" customHeight="1" x14ac:dyDescent="0.25">
      <c r="A56" s="207" t="s">
        <v>78</v>
      </c>
      <c r="B56" s="208" t="s">
        <v>494</v>
      </c>
      <c r="C56" s="207" t="s">
        <v>70</v>
      </c>
      <c r="D56" s="207" t="s">
        <v>390</v>
      </c>
      <c r="E56" s="209" t="s">
        <v>71</v>
      </c>
      <c r="F56" s="210">
        <v>36</v>
      </c>
      <c r="G56" s="211">
        <v>5662.03</v>
      </c>
      <c r="H56" s="211">
        <v>7197.57</v>
      </c>
      <c r="I56" s="211">
        <v>259112.52</v>
      </c>
      <c r="J56" s="211">
        <f t="shared" si="1"/>
        <v>259112.52</v>
      </c>
      <c r="K56" s="211">
        <f t="shared" si="2"/>
        <v>129556.26</v>
      </c>
      <c r="L56" s="211">
        <f t="shared" si="0"/>
        <v>647781.29999999993</v>
      </c>
    </row>
    <row r="57" spans="1:13" s="8" customFormat="1" ht="24" customHeight="1" x14ac:dyDescent="0.25">
      <c r="A57" s="207" t="s">
        <v>79</v>
      </c>
      <c r="B57" s="208" t="s">
        <v>495</v>
      </c>
      <c r="C57" s="207" t="s">
        <v>70</v>
      </c>
      <c r="D57" s="207" t="s">
        <v>496</v>
      </c>
      <c r="E57" s="209" t="s">
        <v>71</v>
      </c>
      <c r="F57" s="210">
        <v>12</v>
      </c>
      <c r="G57" s="211">
        <v>6944.53</v>
      </c>
      <c r="H57" s="211">
        <v>8827.8799999999992</v>
      </c>
      <c r="I57" s="211">
        <v>105934.56</v>
      </c>
      <c r="J57" s="211">
        <f t="shared" si="1"/>
        <v>105934.56</v>
      </c>
      <c r="K57" s="211">
        <f t="shared" si="2"/>
        <v>52967.28</v>
      </c>
      <c r="L57" s="211">
        <f t="shared" si="0"/>
        <v>264836.40000000002</v>
      </c>
    </row>
    <row r="58" spans="1:13" s="8" customFormat="1" ht="24" customHeight="1" x14ac:dyDescent="0.25">
      <c r="A58" s="207" t="s">
        <v>90</v>
      </c>
      <c r="B58" s="208" t="s">
        <v>263</v>
      </c>
      <c r="C58" s="207" t="s">
        <v>70</v>
      </c>
      <c r="D58" s="207" t="s">
        <v>497</v>
      </c>
      <c r="E58" s="209" t="s">
        <v>42</v>
      </c>
      <c r="F58" s="210">
        <v>2496</v>
      </c>
      <c r="G58" s="211">
        <v>206.22</v>
      </c>
      <c r="H58" s="211">
        <v>262.14</v>
      </c>
      <c r="I58" s="211">
        <v>654301.43999999994</v>
      </c>
      <c r="J58" s="211">
        <f t="shared" si="1"/>
        <v>654301.43999999994</v>
      </c>
      <c r="K58" s="211">
        <f t="shared" si="2"/>
        <v>327150.71999999997</v>
      </c>
      <c r="L58" s="211">
        <f t="shared" si="0"/>
        <v>1635753.5999999999</v>
      </c>
    </row>
    <row r="59" spans="1:13" s="8" customFormat="1" ht="24" customHeight="1" x14ac:dyDescent="0.25">
      <c r="A59" s="207" t="s">
        <v>91</v>
      </c>
      <c r="B59" s="208" t="s">
        <v>264</v>
      </c>
      <c r="C59" s="207" t="s">
        <v>70</v>
      </c>
      <c r="D59" s="207" t="s">
        <v>498</v>
      </c>
      <c r="E59" s="209" t="s">
        <v>47</v>
      </c>
      <c r="F59" s="210">
        <v>7488</v>
      </c>
      <c r="G59" s="211">
        <v>30.71</v>
      </c>
      <c r="H59" s="211">
        <v>39.03</v>
      </c>
      <c r="I59" s="211">
        <v>292256.64000000001</v>
      </c>
      <c r="J59" s="211">
        <f t="shared" si="1"/>
        <v>292256.64000000001</v>
      </c>
      <c r="K59" s="211">
        <f t="shared" si="2"/>
        <v>146128.32000000001</v>
      </c>
      <c r="L59" s="211">
        <f t="shared" si="0"/>
        <v>730641.60000000009</v>
      </c>
    </row>
    <row r="60" spans="1:13" s="191" customFormat="1" ht="24" customHeight="1" x14ac:dyDescent="0.25">
      <c r="A60" s="186" t="s">
        <v>92</v>
      </c>
      <c r="B60" s="186"/>
      <c r="C60" s="186"/>
      <c r="D60" s="186" t="s">
        <v>49</v>
      </c>
      <c r="E60" s="186"/>
      <c r="F60" s="182"/>
      <c r="G60" s="188"/>
      <c r="H60" s="188"/>
      <c r="I60" s="189">
        <v>1060049.1599999999</v>
      </c>
      <c r="J60" s="189">
        <f t="shared" si="1"/>
        <v>1060049.1599999999</v>
      </c>
      <c r="K60" s="189">
        <f t="shared" si="2"/>
        <v>530024.57999999996</v>
      </c>
      <c r="L60" s="189">
        <f t="shared" si="0"/>
        <v>2650122.9</v>
      </c>
      <c r="M60" s="190"/>
    </row>
    <row r="61" spans="1:13" s="8" customFormat="1" ht="24" customHeight="1" x14ac:dyDescent="0.25">
      <c r="A61" s="207" t="s">
        <v>93</v>
      </c>
      <c r="B61" s="208" t="s">
        <v>499</v>
      </c>
      <c r="C61" s="207" t="s">
        <v>70</v>
      </c>
      <c r="D61" s="207" t="s">
        <v>500</v>
      </c>
      <c r="E61" s="209" t="s">
        <v>71</v>
      </c>
      <c r="F61" s="210">
        <v>36</v>
      </c>
      <c r="G61" s="211">
        <v>5662.03</v>
      </c>
      <c r="H61" s="211">
        <v>7197.57</v>
      </c>
      <c r="I61" s="211">
        <v>259112.52</v>
      </c>
      <c r="J61" s="211">
        <f t="shared" si="1"/>
        <v>259112.52</v>
      </c>
      <c r="K61" s="211">
        <f t="shared" si="2"/>
        <v>129556.26</v>
      </c>
      <c r="L61" s="211">
        <f t="shared" si="0"/>
        <v>647781.29999999993</v>
      </c>
    </row>
    <row r="62" spans="1:13" s="8" customFormat="1" ht="24" customHeight="1" x14ac:dyDescent="0.25">
      <c r="A62" s="207" t="s">
        <v>94</v>
      </c>
      <c r="B62" s="208" t="s">
        <v>501</v>
      </c>
      <c r="C62" s="207" t="s">
        <v>70</v>
      </c>
      <c r="D62" s="207" t="s">
        <v>502</v>
      </c>
      <c r="E62" s="209" t="s">
        <v>71</v>
      </c>
      <c r="F62" s="210">
        <v>12</v>
      </c>
      <c r="G62" s="211">
        <v>5793.65</v>
      </c>
      <c r="H62" s="211">
        <v>7364.88</v>
      </c>
      <c r="I62" s="211">
        <v>88378.559999999998</v>
      </c>
      <c r="J62" s="211">
        <f t="shared" si="1"/>
        <v>88378.559999999998</v>
      </c>
      <c r="K62" s="211">
        <f t="shared" si="2"/>
        <v>44189.279999999999</v>
      </c>
      <c r="L62" s="211">
        <f t="shared" si="0"/>
        <v>220946.4</v>
      </c>
    </row>
    <row r="63" spans="1:13" s="8" customFormat="1" ht="24" customHeight="1" x14ac:dyDescent="0.25">
      <c r="A63" s="207" t="s">
        <v>95</v>
      </c>
      <c r="B63" s="208" t="s">
        <v>503</v>
      </c>
      <c r="C63" s="207" t="s">
        <v>70</v>
      </c>
      <c r="D63" s="207" t="s">
        <v>504</v>
      </c>
      <c r="E63" s="209" t="s">
        <v>42</v>
      </c>
      <c r="F63" s="210">
        <v>2496</v>
      </c>
      <c r="G63" s="211">
        <v>224.58</v>
      </c>
      <c r="H63" s="211">
        <v>285.48</v>
      </c>
      <c r="I63" s="211">
        <v>712558.07999999996</v>
      </c>
      <c r="J63" s="211">
        <f t="shared" si="1"/>
        <v>712558.07999999996</v>
      </c>
      <c r="K63" s="211">
        <f t="shared" si="2"/>
        <v>356279.03999999998</v>
      </c>
      <c r="L63" s="211">
        <f t="shared" si="0"/>
        <v>1781395.2</v>
      </c>
    </row>
    <row r="64" spans="1:13" s="191" customFormat="1" ht="25.95" customHeight="1" x14ac:dyDescent="0.25">
      <c r="A64" s="186" t="s">
        <v>96</v>
      </c>
      <c r="B64" s="186"/>
      <c r="C64" s="186"/>
      <c r="D64" s="186" t="s">
        <v>203</v>
      </c>
      <c r="E64" s="186"/>
      <c r="F64" s="182"/>
      <c r="G64" s="188"/>
      <c r="H64" s="188"/>
      <c r="I64" s="189">
        <v>4757040</v>
      </c>
      <c r="J64" s="189">
        <f t="shared" si="1"/>
        <v>4757040</v>
      </c>
      <c r="K64" s="189">
        <f t="shared" si="2"/>
        <v>2378520</v>
      </c>
      <c r="L64" s="189">
        <f t="shared" si="0"/>
        <v>11892600</v>
      </c>
      <c r="M64" s="190"/>
    </row>
    <row r="65" spans="1:13" s="8" customFormat="1" ht="24" customHeight="1" x14ac:dyDescent="0.25">
      <c r="A65" s="207" t="s">
        <v>80</v>
      </c>
      <c r="B65" s="208" t="s">
        <v>265</v>
      </c>
      <c r="C65" s="207" t="s">
        <v>70</v>
      </c>
      <c r="D65" s="207" t="s">
        <v>165</v>
      </c>
      <c r="E65" s="209" t="s">
        <v>266</v>
      </c>
      <c r="F65" s="210">
        <v>18000</v>
      </c>
      <c r="G65" s="211">
        <v>207.9</v>
      </c>
      <c r="H65" s="211">
        <v>264.27999999999997</v>
      </c>
      <c r="I65" s="211">
        <v>4757040</v>
      </c>
      <c r="J65" s="211">
        <f t="shared" si="1"/>
        <v>4757040</v>
      </c>
      <c r="K65" s="211">
        <f t="shared" si="2"/>
        <v>2378520</v>
      </c>
      <c r="L65" s="211">
        <f t="shared" si="0"/>
        <v>11892600</v>
      </c>
    </row>
    <row r="66" spans="1:13" s="191" customFormat="1" ht="25.95" customHeight="1" x14ac:dyDescent="0.25">
      <c r="A66" s="186" t="s">
        <v>97</v>
      </c>
      <c r="B66" s="186"/>
      <c r="C66" s="186"/>
      <c r="D66" s="186" t="s">
        <v>130</v>
      </c>
      <c r="E66" s="186"/>
      <c r="F66" s="182"/>
      <c r="G66" s="188"/>
      <c r="H66" s="188"/>
      <c r="I66" s="189">
        <v>2896396.92</v>
      </c>
      <c r="J66" s="189"/>
      <c r="K66" s="189"/>
      <c r="L66" s="189">
        <f t="shared" si="0"/>
        <v>2896396.92</v>
      </c>
      <c r="M66" s="190"/>
    </row>
    <row r="67" spans="1:13" s="8" customFormat="1" ht="24" customHeight="1" x14ac:dyDescent="0.25">
      <c r="A67" s="207" t="s">
        <v>81</v>
      </c>
      <c r="B67" s="208" t="s">
        <v>267</v>
      </c>
      <c r="C67" s="207" t="s">
        <v>70</v>
      </c>
      <c r="D67" s="207" t="s">
        <v>171</v>
      </c>
      <c r="E67" s="209" t="s">
        <v>266</v>
      </c>
      <c r="F67" s="210">
        <v>144</v>
      </c>
      <c r="G67" s="211">
        <v>15716.67</v>
      </c>
      <c r="H67" s="211">
        <v>19979.03</v>
      </c>
      <c r="I67" s="211">
        <v>2876980.32</v>
      </c>
      <c r="J67" s="211"/>
      <c r="K67" s="211"/>
      <c r="L67" s="211">
        <f t="shared" si="0"/>
        <v>2876980.32</v>
      </c>
    </row>
    <row r="68" spans="1:13" s="8" customFormat="1" ht="24" customHeight="1" x14ac:dyDescent="0.25">
      <c r="A68" s="207" t="s">
        <v>505</v>
      </c>
      <c r="B68" s="208" t="s">
        <v>506</v>
      </c>
      <c r="C68" s="207" t="s">
        <v>70</v>
      </c>
      <c r="D68" s="207" t="s">
        <v>507</v>
      </c>
      <c r="E68" s="209" t="s">
        <v>76</v>
      </c>
      <c r="F68" s="210">
        <v>12</v>
      </c>
      <c r="G68" s="211">
        <v>1272.8599999999999</v>
      </c>
      <c r="H68" s="211">
        <v>1618.05</v>
      </c>
      <c r="I68" s="211">
        <v>19416.599999999999</v>
      </c>
      <c r="J68" s="211"/>
      <c r="K68" s="211"/>
      <c r="L68" s="211">
        <f t="shared" si="0"/>
        <v>19416.599999999999</v>
      </c>
    </row>
    <row r="69" spans="1:13" s="191" customFormat="1" ht="25.95" customHeight="1" x14ac:dyDescent="0.25">
      <c r="A69" s="186" t="s">
        <v>99</v>
      </c>
      <c r="B69" s="186"/>
      <c r="C69" s="186"/>
      <c r="D69" s="186" t="s">
        <v>131</v>
      </c>
      <c r="E69" s="186"/>
      <c r="F69" s="182"/>
      <c r="G69" s="188"/>
      <c r="H69" s="188"/>
      <c r="I69" s="189">
        <v>1779141.2</v>
      </c>
      <c r="J69" s="189"/>
      <c r="K69" s="189"/>
      <c r="L69" s="189">
        <f t="shared" si="0"/>
        <v>1779141.2</v>
      </c>
      <c r="M69" s="190"/>
    </row>
    <row r="70" spans="1:13" s="8" customFormat="1" ht="24" customHeight="1" x14ac:dyDescent="0.25">
      <c r="A70" s="207" t="s">
        <v>100</v>
      </c>
      <c r="B70" s="208" t="s">
        <v>268</v>
      </c>
      <c r="C70" s="207" t="s">
        <v>70</v>
      </c>
      <c r="D70" s="207" t="s">
        <v>170</v>
      </c>
      <c r="E70" s="209" t="s">
        <v>205</v>
      </c>
      <c r="F70" s="210">
        <v>240</v>
      </c>
      <c r="G70" s="211">
        <v>5775</v>
      </c>
      <c r="H70" s="211">
        <v>7341.18</v>
      </c>
      <c r="I70" s="211">
        <v>1761883.2</v>
      </c>
      <c r="J70" s="211"/>
      <c r="K70" s="211"/>
      <c r="L70" s="211">
        <f t="shared" si="0"/>
        <v>1761883.2</v>
      </c>
    </row>
    <row r="71" spans="1:13" s="8" customFormat="1" ht="24" customHeight="1" x14ac:dyDescent="0.25">
      <c r="A71" s="207" t="s">
        <v>508</v>
      </c>
      <c r="B71" s="208" t="s">
        <v>509</v>
      </c>
      <c r="C71" s="207" t="s">
        <v>70</v>
      </c>
      <c r="D71" s="207" t="s">
        <v>510</v>
      </c>
      <c r="E71" s="209" t="s">
        <v>76</v>
      </c>
      <c r="F71" s="210">
        <v>20</v>
      </c>
      <c r="G71" s="211">
        <v>678.81</v>
      </c>
      <c r="H71" s="211">
        <v>862.9</v>
      </c>
      <c r="I71" s="211">
        <v>17258</v>
      </c>
      <c r="J71" s="211"/>
      <c r="K71" s="211"/>
      <c r="L71" s="211">
        <f t="shared" si="0"/>
        <v>17258</v>
      </c>
    </row>
    <row r="72" spans="1:13" s="191" customFormat="1" ht="24" customHeight="1" x14ac:dyDescent="0.25">
      <c r="A72" s="186" t="s">
        <v>269</v>
      </c>
      <c r="B72" s="186"/>
      <c r="C72" s="186"/>
      <c r="D72" s="186" t="s">
        <v>101</v>
      </c>
      <c r="E72" s="186"/>
      <c r="F72" s="182"/>
      <c r="G72" s="188"/>
      <c r="H72" s="188"/>
      <c r="I72" s="189">
        <v>8027209.5999999996</v>
      </c>
      <c r="J72" s="189">
        <f t="shared" si="1"/>
        <v>8027209.5999999996</v>
      </c>
      <c r="K72" s="189">
        <f t="shared" si="2"/>
        <v>4013604.8</v>
      </c>
      <c r="L72" s="189">
        <f t="shared" si="0"/>
        <v>20068024</v>
      </c>
      <c r="M72" s="190"/>
    </row>
    <row r="73" spans="1:13" s="8" customFormat="1" ht="24" customHeight="1" x14ac:dyDescent="0.25">
      <c r="A73" s="207" t="s">
        <v>270</v>
      </c>
      <c r="B73" s="208" t="s">
        <v>511</v>
      </c>
      <c r="C73" s="207" t="s">
        <v>70</v>
      </c>
      <c r="D73" s="207" t="s">
        <v>512</v>
      </c>
      <c r="E73" s="209" t="s">
        <v>71</v>
      </c>
      <c r="F73" s="210">
        <v>888</v>
      </c>
      <c r="G73" s="211">
        <v>4940.57</v>
      </c>
      <c r="H73" s="211">
        <v>6280.45</v>
      </c>
      <c r="I73" s="211">
        <v>5577039.5999999996</v>
      </c>
      <c r="J73" s="211">
        <f t="shared" si="1"/>
        <v>5577039.5999999996</v>
      </c>
      <c r="K73" s="211">
        <f t="shared" si="2"/>
        <v>2788519.8</v>
      </c>
      <c r="L73" s="211">
        <f t="shared" si="0"/>
        <v>13942599</v>
      </c>
    </row>
    <row r="74" spans="1:13" s="8" customFormat="1" ht="24" customHeight="1" x14ac:dyDescent="0.25">
      <c r="A74" s="207" t="s">
        <v>271</v>
      </c>
      <c r="B74" s="208" t="s">
        <v>513</v>
      </c>
      <c r="C74" s="207" t="s">
        <v>70</v>
      </c>
      <c r="D74" s="207" t="s">
        <v>514</v>
      </c>
      <c r="E74" s="209" t="s">
        <v>71</v>
      </c>
      <c r="F74" s="210">
        <v>96</v>
      </c>
      <c r="G74" s="211">
        <v>4979.3100000000004</v>
      </c>
      <c r="H74" s="211">
        <v>6329.69</v>
      </c>
      <c r="I74" s="211">
        <v>607650.24</v>
      </c>
      <c r="J74" s="211">
        <f t="shared" si="1"/>
        <v>607650.24</v>
      </c>
      <c r="K74" s="211">
        <f t="shared" si="2"/>
        <v>303825.12</v>
      </c>
      <c r="L74" s="211">
        <f t="shared" si="0"/>
        <v>1519125.6</v>
      </c>
    </row>
    <row r="75" spans="1:13" s="8" customFormat="1" ht="24" customHeight="1" x14ac:dyDescent="0.25">
      <c r="A75" s="207" t="s">
        <v>274</v>
      </c>
      <c r="B75" s="208" t="s">
        <v>272</v>
      </c>
      <c r="C75" s="207" t="s">
        <v>70</v>
      </c>
      <c r="D75" s="207" t="s">
        <v>273</v>
      </c>
      <c r="E75" s="209" t="s">
        <v>71</v>
      </c>
      <c r="F75" s="210">
        <v>888</v>
      </c>
      <c r="G75" s="211">
        <v>792.9</v>
      </c>
      <c r="H75" s="211">
        <v>1007.93</v>
      </c>
      <c r="I75" s="211">
        <v>895041.84</v>
      </c>
      <c r="J75" s="211">
        <f t="shared" si="1"/>
        <v>895041.84</v>
      </c>
      <c r="K75" s="211">
        <f t="shared" si="2"/>
        <v>447520.92</v>
      </c>
      <c r="L75" s="211">
        <f t="shared" ref="L75:L114" si="3">I75+J75+K75</f>
        <v>2237604.6</v>
      </c>
    </row>
    <row r="76" spans="1:13" s="8" customFormat="1" ht="24" customHeight="1" x14ac:dyDescent="0.25">
      <c r="A76" s="207" t="s">
        <v>275</v>
      </c>
      <c r="B76" s="208" t="s">
        <v>277</v>
      </c>
      <c r="C76" s="207" t="s">
        <v>70</v>
      </c>
      <c r="D76" s="207" t="s">
        <v>82</v>
      </c>
      <c r="E76" s="209" t="s">
        <v>205</v>
      </c>
      <c r="F76" s="210">
        <v>82</v>
      </c>
      <c r="G76" s="211">
        <v>272</v>
      </c>
      <c r="H76" s="211">
        <v>345.76</v>
      </c>
      <c r="I76" s="211">
        <v>28352.32</v>
      </c>
      <c r="J76" s="211">
        <f t="shared" ref="J76:J115" si="4">I76</f>
        <v>28352.32</v>
      </c>
      <c r="K76" s="211">
        <f t="shared" ref="K76:K115" si="5">J76/2</f>
        <v>14176.16</v>
      </c>
      <c r="L76" s="211">
        <f t="shared" si="3"/>
        <v>70880.800000000003</v>
      </c>
    </row>
    <row r="77" spans="1:13" s="8" customFormat="1" ht="24" customHeight="1" x14ac:dyDescent="0.25">
      <c r="A77" s="207" t="s">
        <v>276</v>
      </c>
      <c r="B77" s="208" t="s">
        <v>515</v>
      </c>
      <c r="C77" s="207" t="s">
        <v>70</v>
      </c>
      <c r="D77" s="207" t="s">
        <v>516</v>
      </c>
      <c r="E77" s="209" t="s">
        <v>71</v>
      </c>
      <c r="F77" s="210">
        <v>48</v>
      </c>
      <c r="G77" s="211">
        <v>5100.1000000000004</v>
      </c>
      <c r="H77" s="211">
        <v>6483.24</v>
      </c>
      <c r="I77" s="211">
        <v>311195.52000000002</v>
      </c>
      <c r="J77" s="211">
        <f t="shared" si="4"/>
        <v>311195.52000000002</v>
      </c>
      <c r="K77" s="211">
        <f t="shared" si="5"/>
        <v>155597.76000000001</v>
      </c>
      <c r="L77" s="211">
        <f t="shared" si="3"/>
        <v>777988.8</v>
      </c>
    </row>
    <row r="78" spans="1:13" s="8" customFormat="1" ht="24" customHeight="1" x14ac:dyDescent="0.25">
      <c r="A78" s="207" t="s">
        <v>278</v>
      </c>
      <c r="B78" s="208" t="s">
        <v>517</v>
      </c>
      <c r="C78" s="207" t="s">
        <v>70</v>
      </c>
      <c r="D78" s="207" t="s">
        <v>518</v>
      </c>
      <c r="E78" s="209" t="s">
        <v>71</v>
      </c>
      <c r="F78" s="210">
        <v>48</v>
      </c>
      <c r="G78" s="211">
        <v>9963.2000000000007</v>
      </c>
      <c r="H78" s="211">
        <v>12665.21</v>
      </c>
      <c r="I78" s="211">
        <v>607930.07999999996</v>
      </c>
      <c r="J78" s="211">
        <f t="shared" si="4"/>
        <v>607930.07999999996</v>
      </c>
      <c r="K78" s="211">
        <f t="shared" si="5"/>
        <v>303965.03999999998</v>
      </c>
      <c r="L78" s="211">
        <f t="shared" si="3"/>
        <v>1519825.2</v>
      </c>
    </row>
    <row r="79" spans="1:13" s="191" customFormat="1" ht="24" customHeight="1" x14ac:dyDescent="0.25">
      <c r="A79" s="186" t="s">
        <v>279</v>
      </c>
      <c r="B79" s="186"/>
      <c r="C79" s="186"/>
      <c r="D79" s="186" t="s">
        <v>107</v>
      </c>
      <c r="E79" s="186"/>
      <c r="F79" s="182"/>
      <c r="G79" s="188"/>
      <c r="H79" s="188"/>
      <c r="I79" s="189">
        <v>8138057.7599999998</v>
      </c>
      <c r="J79" s="189">
        <f t="shared" si="4"/>
        <v>8138057.7599999998</v>
      </c>
      <c r="K79" s="189">
        <f t="shared" si="5"/>
        <v>4069028.88</v>
      </c>
      <c r="L79" s="189">
        <f t="shared" si="3"/>
        <v>20345144.399999999</v>
      </c>
      <c r="M79" s="190"/>
    </row>
    <row r="80" spans="1:13" s="8" customFormat="1" ht="24" customHeight="1" x14ac:dyDescent="0.25">
      <c r="A80" s="207" t="s">
        <v>280</v>
      </c>
      <c r="B80" s="208" t="s">
        <v>519</v>
      </c>
      <c r="C80" s="207" t="s">
        <v>70</v>
      </c>
      <c r="D80" s="207" t="s">
        <v>520</v>
      </c>
      <c r="E80" s="209" t="s">
        <v>71</v>
      </c>
      <c r="F80" s="210">
        <v>480</v>
      </c>
      <c r="G80" s="211">
        <v>4979.3100000000004</v>
      </c>
      <c r="H80" s="211">
        <v>6329.69</v>
      </c>
      <c r="I80" s="211">
        <v>3038251.2</v>
      </c>
      <c r="J80" s="211">
        <f t="shared" si="4"/>
        <v>3038251.2</v>
      </c>
      <c r="K80" s="211">
        <f t="shared" si="5"/>
        <v>1519125.6</v>
      </c>
      <c r="L80" s="211">
        <f t="shared" si="3"/>
        <v>7595628</v>
      </c>
    </row>
    <row r="81" spans="1:13" s="8" customFormat="1" ht="24" customHeight="1" x14ac:dyDescent="0.25">
      <c r="A81" s="207" t="s">
        <v>281</v>
      </c>
      <c r="B81" s="208" t="s">
        <v>521</v>
      </c>
      <c r="C81" s="207" t="s">
        <v>70</v>
      </c>
      <c r="D81" s="207" t="s">
        <v>522</v>
      </c>
      <c r="E81" s="209" t="s">
        <v>71</v>
      </c>
      <c r="F81" s="210">
        <v>48</v>
      </c>
      <c r="G81" s="211">
        <v>4979.3100000000004</v>
      </c>
      <c r="H81" s="211">
        <v>6329.69</v>
      </c>
      <c r="I81" s="211">
        <v>303825.12</v>
      </c>
      <c r="J81" s="211">
        <f t="shared" si="4"/>
        <v>303825.12</v>
      </c>
      <c r="K81" s="211">
        <f t="shared" si="5"/>
        <v>151912.56</v>
      </c>
      <c r="L81" s="211">
        <f t="shared" si="3"/>
        <v>759562.8</v>
      </c>
    </row>
    <row r="82" spans="1:13" s="8" customFormat="1" ht="24" customHeight="1" x14ac:dyDescent="0.25">
      <c r="A82" s="207" t="s">
        <v>282</v>
      </c>
      <c r="B82" s="208" t="s">
        <v>523</v>
      </c>
      <c r="C82" s="207" t="s">
        <v>70</v>
      </c>
      <c r="D82" s="207" t="s">
        <v>524</v>
      </c>
      <c r="E82" s="209" t="s">
        <v>71</v>
      </c>
      <c r="F82" s="210">
        <v>48</v>
      </c>
      <c r="G82" s="211">
        <v>5793.65</v>
      </c>
      <c r="H82" s="211">
        <v>7364.88</v>
      </c>
      <c r="I82" s="211">
        <v>353514.23999999999</v>
      </c>
      <c r="J82" s="211">
        <f t="shared" si="4"/>
        <v>353514.23999999999</v>
      </c>
      <c r="K82" s="211">
        <f t="shared" si="5"/>
        <v>176757.12</v>
      </c>
      <c r="L82" s="211">
        <f t="shared" si="3"/>
        <v>883785.6</v>
      </c>
    </row>
    <row r="83" spans="1:13" s="8" customFormat="1" ht="24" customHeight="1" x14ac:dyDescent="0.25">
      <c r="A83" s="207" t="s">
        <v>283</v>
      </c>
      <c r="B83" s="208" t="s">
        <v>284</v>
      </c>
      <c r="C83" s="207" t="s">
        <v>70</v>
      </c>
      <c r="D83" s="207" t="s">
        <v>408</v>
      </c>
      <c r="E83" s="209" t="s">
        <v>42</v>
      </c>
      <c r="F83" s="210">
        <v>9984</v>
      </c>
      <c r="G83" s="211">
        <v>147.96</v>
      </c>
      <c r="H83" s="211">
        <v>188.08</v>
      </c>
      <c r="I83" s="211">
        <v>1877790.72</v>
      </c>
      <c r="J83" s="211">
        <f t="shared" si="4"/>
        <v>1877790.72</v>
      </c>
      <c r="K83" s="211">
        <f t="shared" si="5"/>
        <v>938895.35999999999</v>
      </c>
      <c r="L83" s="211">
        <f t="shared" si="3"/>
        <v>4694476.7999999998</v>
      </c>
    </row>
    <row r="84" spans="1:13" s="8" customFormat="1" ht="24" customHeight="1" x14ac:dyDescent="0.25">
      <c r="A84" s="207" t="s">
        <v>285</v>
      </c>
      <c r="B84" s="208" t="s">
        <v>525</v>
      </c>
      <c r="C84" s="207" t="s">
        <v>70</v>
      </c>
      <c r="D84" s="207" t="s">
        <v>410</v>
      </c>
      <c r="E84" s="209" t="s">
        <v>71</v>
      </c>
      <c r="F84" s="210">
        <v>192</v>
      </c>
      <c r="G84" s="211">
        <v>5528.64</v>
      </c>
      <c r="H84" s="211">
        <v>7028</v>
      </c>
      <c r="I84" s="211">
        <v>1349376</v>
      </c>
      <c r="J84" s="211">
        <f t="shared" si="4"/>
        <v>1349376</v>
      </c>
      <c r="K84" s="211">
        <f t="shared" si="5"/>
        <v>674688</v>
      </c>
      <c r="L84" s="211">
        <f t="shared" si="3"/>
        <v>3373440</v>
      </c>
    </row>
    <row r="85" spans="1:13" s="8" customFormat="1" ht="24" customHeight="1" x14ac:dyDescent="0.25">
      <c r="A85" s="207" t="s">
        <v>286</v>
      </c>
      <c r="B85" s="208" t="s">
        <v>526</v>
      </c>
      <c r="C85" s="207" t="s">
        <v>70</v>
      </c>
      <c r="D85" s="207" t="s">
        <v>527</v>
      </c>
      <c r="E85" s="209" t="s">
        <v>71</v>
      </c>
      <c r="F85" s="210">
        <v>192</v>
      </c>
      <c r="G85" s="211">
        <v>4979.3100000000004</v>
      </c>
      <c r="H85" s="211">
        <v>6329.69</v>
      </c>
      <c r="I85" s="211">
        <v>1215300.48</v>
      </c>
      <c r="J85" s="211">
        <f t="shared" si="4"/>
        <v>1215300.48</v>
      </c>
      <c r="K85" s="211">
        <f t="shared" si="5"/>
        <v>607650.24</v>
      </c>
      <c r="L85" s="211">
        <f t="shared" si="3"/>
        <v>3038251.2</v>
      </c>
    </row>
    <row r="86" spans="1:13" s="191" customFormat="1" ht="24" customHeight="1" x14ac:dyDescent="0.25">
      <c r="A86" s="186" t="s">
        <v>287</v>
      </c>
      <c r="B86" s="186"/>
      <c r="C86" s="186"/>
      <c r="D86" s="186" t="s">
        <v>110</v>
      </c>
      <c r="E86" s="186"/>
      <c r="F86" s="182"/>
      <c r="G86" s="188"/>
      <c r="H86" s="188"/>
      <c r="I86" s="189">
        <v>2426850.7200000002</v>
      </c>
      <c r="J86" s="189">
        <f t="shared" si="4"/>
        <v>2426850.7200000002</v>
      </c>
      <c r="K86" s="189">
        <f t="shared" si="5"/>
        <v>1213425.3600000001</v>
      </c>
      <c r="L86" s="189">
        <f t="shared" si="3"/>
        <v>6067126.8000000007</v>
      </c>
      <c r="M86" s="190"/>
    </row>
    <row r="87" spans="1:13" s="8" customFormat="1" ht="24" customHeight="1" x14ac:dyDescent="0.25">
      <c r="A87" s="207" t="s">
        <v>288</v>
      </c>
      <c r="B87" s="208" t="s">
        <v>519</v>
      </c>
      <c r="C87" s="207" t="s">
        <v>70</v>
      </c>
      <c r="D87" s="207" t="s">
        <v>520</v>
      </c>
      <c r="E87" s="209" t="s">
        <v>71</v>
      </c>
      <c r="F87" s="210">
        <v>72</v>
      </c>
      <c r="G87" s="211">
        <v>4979.3100000000004</v>
      </c>
      <c r="H87" s="211">
        <v>6329.69</v>
      </c>
      <c r="I87" s="211">
        <v>455737.68</v>
      </c>
      <c r="J87" s="211">
        <f t="shared" si="4"/>
        <v>455737.68</v>
      </c>
      <c r="K87" s="211">
        <f t="shared" si="5"/>
        <v>227868.84</v>
      </c>
      <c r="L87" s="211">
        <f t="shared" si="3"/>
        <v>1139344.2</v>
      </c>
    </row>
    <row r="88" spans="1:13" s="8" customFormat="1" ht="24" customHeight="1" x14ac:dyDescent="0.25">
      <c r="A88" s="207" t="s">
        <v>289</v>
      </c>
      <c r="B88" s="208" t="s">
        <v>528</v>
      </c>
      <c r="C88" s="207" t="s">
        <v>70</v>
      </c>
      <c r="D88" s="207" t="s">
        <v>293</v>
      </c>
      <c r="E88" s="209" t="s">
        <v>71</v>
      </c>
      <c r="F88" s="210">
        <v>12</v>
      </c>
      <c r="G88" s="211">
        <v>4979.3100000000004</v>
      </c>
      <c r="H88" s="211">
        <v>6329.69</v>
      </c>
      <c r="I88" s="211">
        <v>75956.28</v>
      </c>
      <c r="J88" s="211">
        <f t="shared" si="4"/>
        <v>75956.28</v>
      </c>
      <c r="K88" s="211">
        <f t="shared" si="5"/>
        <v>37978.14</v>
      </c>
      <c r="L88" s="211">
        <f t="shared" si="3"/>
        <v>189890.7</v>
      </c>
    </row>
    <row r="89" spans="1:13" s="8" customFormat="1" ht="24" customHeight="1" x14ac:dyDescent="0.25">
      <c r="A89" s="207" t="s">
        <v>290</v>
      </c>
      <c r="B89" s="208" t="s">
        <v>529</v>
      </c>
      <c r="C89" s="207" t="s">
        <v>70</v>
      </c>
      <c r="D89" s="207" t="s">
        <v>530</v>
      </c>
      <c r="E89" s="209" t="s">
        <v>71</v>
      </c>
      <c r="F89" s="210">
        <v>12</v>
      </c>
      <c r="G89" s="211">
        <v>5793.65</v>
      </c>
      <c r="H89" s="211">
        <v>7364.88</v>
      </c>
      <c r="I89" s="211">
        <v>88378.559999999998</v>
      </c>
      <c r="J89" s="211">
        <f t="shared" si="4"/>
        <v>88378.559999999998</v>
      </c>
      <c r="K89" s="211">
        <f t="shared" si="5"/>
        <v>44189.279999999999</v>
      </c>
      <c r="L89" s="211">
        <f t="shared" si="3"/>
        <v>220946.4</v>
      </c>
    </row>
    <row r="90" spans="1:13" s="8" customFormat="1" ht="24" customHeight="1" x14ac:dyDescent="0.25">
      <c r="A90" s="207" t="s">
        <v>292</v>
      </c>
      <c r="B90" s="208" t="s">
        <v>531</v>
      </c>
      <c r="C90" s="207" t="s">
        <v>70</v>
      </c>
      <c r="D90" s="207" t="s">
        <v>114</v>
      </c>
      <c r="E90" s="209" t="s">
        <v>71</v>
      </c>
      <c r="F90" s="210">
        <v>12</v>
      </c>
      <c r="G90" s="211">
        <v>4979.3100000000004</v>
      </c>
      <c r="H90" s="211">
        <v>6329.69</v>
      </c>
      <c r="I90" s="211">
        <v>75956.28</v>
      </c>
      <c r="J90" s="211">
        <f t="shared" si="4"/>
        <v>75956.28</v>
      </c>
      <c r="K90" s="211">
        <f t="shared" si="5"/>
        <v>37978.14</v>
      </c>
      <c r="L90" s="211">
        <f t="shared" si="3"/>
        <v>189890.7</v>
      </c>
    </row>
    <row r="91" spans="1:13" s="8" customFormat="1" ht="24" customHeight="1" x14ac:dyDescent="0.25">
      <c r="A91" s="207" t="s">
        <v>294</v>
      </c>
      <c r="B91" s="208" t="s">
        <v>532</v>
      </c>
      <c r="C91" s="207" t="s">
        <v>70</v>
      </c>
      <c r="D91" s="207" t="s">
        <v>67</v>
      </c>
      <c r="E91" s="209" t="s">
        <v>71</v>
      </c>
      <c r="F91" s="210">
        <v>12</v>
      </c>
      <c r="G91" s="211">
        <v>6458</v>
      </c>
      <c r="H91" s="211">
        <v>8209.4</v>
      </c>
      <c r="I91" s="211">
        <v>98512.8</v>
      </c>
      <c r="J91" s="211">
        <f t="shared" si="4"/>
        <v>98512.8</v>
      </c>
      <c r="K91" s="211">
        <f t="shared" si="5"/>
        <v>49256.4</v>
      </c>
      <c r="L91" s="211">
        <f t="shared" si="3"/>
        <v>246282</v>
      </c>
    </row>
    <row r="92" spans="1:13" s="8" customFormat="1" ht="24" customHeight="1" x14ac:dyDescent="0.25">
      <c r="A92" s="207" t="s">
        <v>296</v>
      </c>
      <c r="B92" s="208" t="s">
        <v>291</v>
      </c>
      <c r="C92" s="207" t="s">
        <v>70</v>
      </c>
      <c r="D92" s="207" t="s">
        <v>533</v>
      </c>
      <c r="E92" s="209" t="s">
        <v>42</v>
      </c>
      <c r="F92" s="210">
        <v>2496</v>
      </c>
      <c r="G92" s="211">
        <v>89.81</v>
      </c>
      <c r="H92" s="211">
        <v>114.16</v>
      </c>
      <c r="I92" s="211">
        <v>284943.35999999999</v>
      </c>
      <c r="J92" s="211">
        <f t="shared" si="4"/>
        <v>284943.35999999999</v>
      </c>
      <c r="K92" s="211">
        <f t="shared" si="5"/>
        <v>142471.67999999999</v>
      </c>
      <c r="L92" s="211">
        <f t="shared" si="3"/>
        <v>712358.39999999991</v>
      </c>
    </row>
    <row r="93" spans="1:13" s="8" customFormat="1" ht="24" customHeight="1" x14ac:dyDescent="0.25">
      <c r="A93" s="207" t="s">
        <v>297</v>
      </c>
      <c r="B93" s="208" t="s">
        <v>295</v>
      </c>
      <c r="C93" s="207" t="s">
        <v>70</v>
      </c>
      <c r="D93" s="207" t="s">
        <v>534</v>
      </c>
      <c r="E93" s="209" t="s">
        <v>47</v>
      </c>
      <c r="F93" s="210">
        <v>2496</v>
      </c>
      <c r="G93" s="211">
        <v>110.27</v>
      </c>
      <c r="H93" s="211">
        <v>140.16999999999999</v>
      </c>
      <c r="I93" s="211">
        <v>349864.32</v>
      </c>
      <c r="J93" s="211">
        <f t="shared" si="4"/>
        <v>349864.32</v>
      </c>
      <c r="K93" s="211">
        <f t="shared" si="5"/>
        <v>174932.16</v>
      </c>
      <c r="L93" s="211">
        <f t="shared" si="3"/>
        <v>874660.8</v>
      </c>
    </row>
    <row r="94" spans="1:13" s="8" customFormat="1" ht="24" customHeight="1" x14ac:dyDescent="0.25">
      <c r="A94" s="207" t="s">
        <v>298</v>
      </c>
      <c r="B94" s="208" t="s">
        <v>300</v>
      </c>
      <c r="C94" s="207" t="s">
        <v>70</v>
      </c>
      <c r="D94" s="207" t="s">
        <v>112</v>
      </c>
      <c r="E94" s="209" t="s">
        <v>42</v>
      </c>
      <c r="F94" s="210">
        <v>2496</v>
      </c>
      <c r="G94" s="211">
        <v>89.81</v>
      </c>
      <c r="H94" s="211">
        <v>114.16</v>
      </c>
      <c r="I94" s="211">
        <v>284943.35999999999</v>
      </c>
      <c r="J94" s="211">
        <f t="shared" si="4"/>
        <v>284943.35999999999</v>
      </c>
      <c r="K94" s="211">
        <f t="shared" si="5"/>
        <v>142471.67999999999</v>
      </c>
      <c r="L94" s="211">
        <f t="shared" si="3"/>
        <v>712358.39999999991</v>
      </c>
    </row>
    <row r="95" spans="1:13" s="8" customFormat="1" ht="24" customHeight="1" x14ac:dyDescent="0.25">
      <c r="A95" s="207" t="s">
        <v>299</v>
      </c>
      <c r="B95" s="208" t="s">
        <v>535</v>
      </c>
      <c r="C95" s="207" t="s">
        <v>70</v>
      </c>
      <c r="D95" s="207" t="s">
        <v>405</v>
      </c>
      <c r="E95" s="209" t="s">
        <v>42</v>
      </c>
      <c r="F95" s="210">
        <v>2496</v>
      </c>
      <c r="G95" s="211">
        <v>224.58</v>
      </c>
      <c r="H95" s="211">
        <v>285.48</v>
      </c>
      <c r="I95" s="211">
        <v>712558.07999999996</v>
      </c>
      <c r="J95" s="211">
        <f t="shared" si="4"/>
        <v>712558.07999999996</v>
      </c>
      <c r="K95" s="211">
        <f t="shared" si="5"/>
        <v>356279.03999999998</v>
      </c>
      <c r="L95" s="211">
        <f t="shared" si="3"/>
        <v>1781395.2</v>
      </c>
    </row>
    <row r="96" spans="1:13" s="191" customFormat="1" ht="24" customHeight="1" x14ac:dyDescent="0.25">
      <c r="A96" s="186" t="s">
        <v>301</v>
      </c>
      <c r="B96" s="186"/>
      <c r="C96" s="186"/>
      <c r="D96" s="186" t="s">
        <v>202</v>
      </c>
      <c r="E96" s="186"/>
      <c r="F96" s="182"/>
      <c r="G96" s="188"/>
      <c r="H96" s="188"/>
      <c r="I96" s="189">
        <v>1000022.16</v>
      </c>
      <c r="J96" s="189">
        <f t="shared" si="4"/>
        <v>1000022.16</v>
      </c>
      <c r="K96" s="189">
        <f t="shared" si="5"/>
        <v>500011.08</v>
      </c>
      <c r="L96" s="189">
        <f t="shared" si="3"/>
        <v>2500055.4</v>
      </c>
      <c r="M96" s="190"/>
    </row>
    <row r="97" spans="1:13" s="8" customFormat="1" ht="24" customHeight="1" x14ac:dyDescent="0.25">
      <c r="A97" s="207" t="s">
        <v>302</v>
      </c>
      <c r="B97" s="208" t="s">
        <v>536</v>
      </c>
      <c r="C97" s="207" t="s">
        <v>70</v>
      </c>
      <c r="D97" s="207" t="s">
        <v>116</v>
      </c>
      <c r="E97" s="209" t="s">
        <v>71</v>
      </c>
      <c r="F97" s="210">
        <v>72</v>
      </c>
      <c r="G97" s="211">
        <v>4979.3100000000004</v>
      </c>
      <c r="H97" s="211">
        <v>6329.69</v>
      </c>
      <c r="I97" s="211">
        <v>455737.68</v>
      </c>
      <c r="J97" s="211">
        <f t="shared" si="4"/>
        <v>455737.68</v>
      </c>
      <c r="K97" s="211">
        <f t="shared" si="5"/>
        <v>227868.84</v>
      </c>
      <c r="L97" s="211">
        <f t="shared" si="3"/>
        <v>1139344.2</v>
      </c>
    </row>
    <row r="98" spans="1:13" s="8" customFormat="1" ht="24" customHeight="1" x14ac:dyDescent="0.25">
      <c r="A98" s="207" t="s">
        <v>303</v>
      </c>
      <c r="B98" s="208" t="s">
        <v>523</v>
      </c>
      <c r="C98" s="207" t="s">
        <v>70</v>
      </c>
      <c r="D98" s="207" t="s">
        <v>524</v>
      </c>
      <c r="E98" s="209" t="s">
        <v>71</v>
      </c>
      <c r="F98" s="210">
        <v>12</v>
      </c>
      <c r="G98" s="211">
        <v>5793.65</v>
      </c>
      <c r="H98" s="211">
        <v>7364.88</v>
      </c>
      <c r="I98" s="211">
        <v>88378.559999999998</v>
      </c>
      <c r="J98" s="211">
        <f t="shared" si="4"/>
        <v>88378.559999999998</v>
      </c>
      <c r="K98" s="211">
        <f t="shared" si="5"/>
        <v>44189.279999999999</v>
      </c>
      <c r="L98" s="211">
        <f t="shared" si="3"/>
        <v>220946.4</v>
      </c>
    </row>
    <row r="99" spans="1:13" s="8" customFormat="1" ht="24" customHeight="1" x14ac:dyDescent="0.25">
      <c r="A99" s="207" t="s">
        <v>304</v>
      </c>
      <c r="B99" s="208" t="s">
        <v>284</v>
      </c>
      <c r="C99" s="207" t="s">
        <v>70</v>
      </c>
      <c r="D99" s="207" t="s">
        <v>408</v>
      </c>
      <c r="E99" s="209" t="s">
        <v>42</v>
      </c>
      <c r="F99" s="210">
        <v>2424</v>
      </c>
      <c r="G99" s="211">
        <v>147.96</v>
      </c>
      <c r="H99" s="211">
        <v>188.08</v>
      </c>
      <c r="I99" s="211">
        <v>455905.92</v>
      </c>
      <c r="J99" s="211">
        <f t="shared" si="4"/>
        <v>455905.92</v>
      </c>
      <c r="K99" s="211">
        <f t="shared" si="5"/>
        <v>227952.96</v>
      </c>
      <c r="L99" s="211">
        <f t="shared" si="3"/>
        <v>1139764.8</v>
      </c>
    </row>
    <row r="100" spans="1:13" s="191" customFormat="1" ht="24" customHeight="1" x14ac:dyDescent="0.25">
      <c r="A100" s="186" t="s">
        <v>305</v>
      </c>
      <c r="B100" s="186"/>
      <c r="C100" s="186"/>
      <c r="D100" s="186" t="s">
        <v>201</v>
      </c>
      <c r="E100" s="186"/>
      <c r="F100" s="182"/>
      <c r="G100" s="188"/>
      <c r="H100" s="188"/>
      <c r="I100" s="189">
        <v>1530939.12</v>
      </c>
      <c r="J100" s="189">
        <f t="shared" si="4"/>
        <v>1530939.12</v>
      </c>
      <c r="K100" s="189">
        <f t="shared" si="5"/>
        <v>765469.56</v>
      </c>
      <c r="L100" s="189">
        <f t="shared" si="3"/>
        <v>3827347.8000000003</v>
      </c>
      <c r="M100" s="190"/>
    </row>
    <row r="101" spans="1:13" s="8" customFormat="1" ht="24" customHeight="1" x14ac:dyDescent="0.25">
      <c r="A101" s="207" t="s">
        <v>306</v>
      </c>
      <c r="B101" s="208" t="s">
        <v>536</v>
      </c>
      <c r="C101" s="207" t="s">
        <v>70</v>
      </c>
      <c r="D101" s="207" t="s">
        <v>116</v>
      </c>
      <c r="E101" s="209" t="s">
        <v>71</v>
      </c>
      <c r="F101" s="210">
        <v>48</v>
      </c>
      <c r="G101" s="211">
        <v>4979.3100000000004</v>
      </c>
      <c r="H101" s="211">
        <v>6329.69</v>
      </c>
      <c r="I101" s="211">
        <v>303825.12</v>
      </c>
      <c r="J101" s="211">
        <f t="shared" si="4"/>
        <v>303825.12</v>
      </c>
      <c r="K101" s="211">
        <f t="shared" si="5"/>
        <v>151912.56</v>
      </c>
      <c r="L101" s="211">
        <f t="shared" si="3"/>
        <v>759562.8</v>
      </c>
    </row>
    <row r="102" spans="1:13" s="8" customFormat="1" ht="24" customHeight="1" x14ac:dyDescent="0.25">
      <c r="A102" s="207" t="s">
        <v>307</v>
      </c>
      <c r="B102" s="208" t="s">
        <v>537</v>
      </c>
      <c r="C102" s="207" t="s">
        <v>70</v>
      </c>
      <c r="D102" s="207" t="s">
        <v>395</v>
      </c>
      <c r="E102" s="209" t="s">
        <v>71</v>
      </c>
      <c r="F102" s="210">
        <v>24</v>
      </c>
      <c r="G102" s="211">
        <v>6458</v>
      </c>
      <c r="H102" s="211">
        <v>8209.4</v>
      </c>
      <c r="I102" s="211">
        <v>197025.6</v>
      </c>
      <c r="J102" s="211">
        <f t="shared" si="4"/>
        <v>197025.6</v>
      </c>
      <c r="K102" s="211">
        <f t="shared" si="5"/>
        <v>98512.8</v>
      </c>
      <c r="L102" s="211">
        <f t="shared" si="3"/>
        <v>492564</v>
      </c>
    </row>
    <row r="103" spans="1:13" s="8" customFormat="1" ht="24" customHeight="1" x14ac:dyDescent="0.25">
      <c r="A103" s="207" t="s">
        <v>308</v>
      </c>
      <c r="B103" s="208" t="s">
        <v>523</v>
      </c>
      <c r="C103" s="207" t="s">
        <v>70</v>
      </c>
      <c r="D103" s="207" t="s">
        <v>524</v>
      </c>
      <c r="E103" s="209" t="s">
        <v>71</v>
      </c>
      <c r="F103" s="210">
        <v>12</v>
      </c>
      <c r="G103" s="211">
        <v>5793.65</v>
      </c>
      <c r="H103" s="211">
        <v>7364.88</v>
      </c>
      <c r="I103" s="211">
        <v>88378.559999999998</v>
      </c>
      <c r="J103" s="211">
        <f t="shared" si="4"/>
        <v>88378.559999999998</v>
      </c>
      <c r="K103" s="211">
        <f t="shared" si="5"/>
        <v>44189.279999999999</v>
      </c>
      <c r="L103" s="211">
        <f t="shared" si="3"/>
        <v>220946.4</v>
      </c>
    </row>
    <row r="104" spans="1:13" s="8" customFormat="1" ht="24" customHeight="1" x14ac:dyDescent="0.25">
      <c r="A104" s="207" t="s">
        <v>310</v>
      </c>
      <c r="B104" s="208" t="s">
        <v>309</v>
      </c>
      <c r="C104" s="207" t="s">
        <v>70</v>
      </c>
      <c r="D104" s="207" t="s">
        <v>538</v>
      </c>
      <c r="E104" s="209" t="s">
        <v>42</v>
      </c>
      <c r="F104" s="210">
        <v>2424</v>
      </c>
      <c r="G104" s="211">
        <v>102.92</v>
      </c>
      <c r="H104" s="211">
        <v>130.83000000000001</v>
      </c>
      <c r="I104" s="211">
        <v>317131.92</v>
      </c>
      <c r="J104" s="211">
        <f t="shared" si="4"/>
        <v>317131.92</v>
      </c>
      <c r="K104" s="211">
        <f t="shared" si="5"/>
        <v>158565.96</v>
      </c>
      <c r="L104" s="211">
        <f t="shared" si="3"/>
        <v>792829.79999999993</v>
      </c>
    </row>
    <row r="105" spans="1:13" s="8" customFormat="1" ht="24" customHeight="1" x14ac:dyDescent="0.25">
      <c r="A105" s="207" t="s">
        <v>311</v>
      </c>
      <c r="B105" s="208" t="s">
        <v>284</v>
      </c>
      <c r="C105" s="207" t="s">
        <v>70</v>
      </c>
      <c r="D105" s="207" t="s">
        <v>408</v>
      </c>
      <c r="E105" s="209" t="s">
        <v>42</v>
      </c>
      <c r="F105" s="210">
        <v>2424</v>
      </c>
      <c r="G105" s="211">
        <v>147.96</v>
      </c>
      <c r="H105" s="211">
        <v>188.08</v>
      </c>
      <c r="I105" s="211">
        <v>455905.92</v>
      </c>
      <c r="J105" s="211">
        <f t="shared" si="4"/>
        <v>455905.92</v>
      </c>
      <c r="K105" s="211">
        <f t="shared" si="5"/>
        <v>227952.96</v>
      </c>
      <c r="L105" s="211">
        <f t="shared" si="3"/>
        <v>1139764.8</v>
      </c>
    </row>
    <row r="106" spans="1:13" s="8" customFormat="1" ht="24" customHeight="1" x14ac:dyDescent="0.25">
      <c r="A106" s="207" t="s">
        <v>312</v>
      </c>
      <c r="B106" s="208" t="s">
        <v>525</v>
      </c>
      <c r="C106" s="207" t="s">
        <v>70</v>
      </c>
      <c r="D106" s="207" t="s">
        <v>410</v>
      </c>
      <c r="E106" s="209" t="s">
        <v>71</v>
      </c>
      <c r="F106" s="210">
        <v>24</v>
      </c>
      <c r="G106" s="211">
        <v>5528.64</v>
      </c>
      <c r="H106" s="211">
        <v>7028</v>
      </c>
      <c r="I106" s="211">
        <v>168672</v>
      </c>
      <c r="J106" s="211">
        <f t="shared" si="4"/>
        <v>168672</v>
      </c>
      <c r="K106" s="211">
        <f t="shared" si="5"/>
        <v>84336</v>
      </c>
      <c r="L106" s="211">
        <f t="shared" si="3"/>
        <v>421680</v>
      </c>
    </row>
    <row r="107" spans="1:13" s="191" customFormat="1" ht="24" customHeight="1" x14ac:dyDescent="0.25">
      <c r="A107" s="186" t="s">
        <v>313</v>
      </c>
      <c r="B107" s="186"/>
      <c r="C107" s="186"/>
      <c r="D107" s="186" t="s">
        <v>127</v>
      </c>
      <c r="E107" s="186"/>
      <c r="F107" s="182"/>
      <c r="G107" s="188"/>
      <c r="H107" s="188"/>
      <c r="I107" s="189">
        <v>1129464.6100000001</v>
      </c>
      <c r="J107" s="189">
        <f t="shared" si="4"/>
        <v>1129464.6100000001</v>
      </c>
      <c r="K107" s="189">
        <f t="shared" si="5"/>
        <v>564732.30500000005</v>
      </c>
      <c r="L107" s="189">
        <f t="shared" si="3"/>
        <v>2823661.5250000004</v>
      </c>
      <c r="M107" s="190"/>
    </row>
    <row r="108" spans="1:13" s="8" customFormat="1" ht="24" customHeight="1" x14ac:dyDescent="0.25">
      <c r="A108" s="207" t="s">
        <v>314</v>
      </c>
      <c r="B108" s="208" t="s">
        <v>318</v>
      </c>
      <c r="C108" s="207" t="s">
        <v>70</v>
      </c>
      <c r="D108" s="207" t="s">
        <v>187</v>
      </c>
      <c r="E108" s="209" t="s">
        <v>316</v>
      </c>
      <c r="F108" s="210">
        <v>120</v>
      </c>
      <c r="G108" s="211">
        <v>367.2</v>
      </c>
      <c r="H108" s="211">
        <v>466.78</v>
      </c>
      <c r="I108" s="211">
        <v>56013.599999999999</v>
      </c>
      <c r="J108" s="211">
        <f t="shared" si="4"/>
        <v>56013.599999999999</v>
      </c>
      <c r="K108" s="211">
        <f t="shared" si="5"/>
        <v>28006.799999999999</v>
      </c>
      <c r="L108" s="211">
        <f t="shared" si="3"/>
        <v>140034</v>
      </c>
    </row>
    <row r="109" spans="1:13" s="8" customFormat="1" ht="24" customHeight="1" x14ac:dyDescent="0.25">
      <c r="A109" s="207" t="s">
        <v>315</v>
      </c>
      <c r="B109" s="208" t="s">
        <v>319</v>
      </c>
      <c r="C109" s="207" t="s">
        <v>70</v>
      </c>
      <c r="D109" s="207" t="s">
        <v>188</v>
      </c>
      <c r="E109" s="209" t="s">
        <v>316</v>
      </c>
      <c r="F109" s="210">
        <v>144</v>
      </c>
      <c r="G109" s="211">
        <v>166.75</v>
      </c>
      <c r="H109" s="211">
        <v>211.97</v>
      </c>
      <c r="I109" s="211">
        <v>30523.68</v>
      </c>
      <c r="J109" s="211">
        <f t="shared" si="4"/>
        <v>30523.68</v>
      </c>
      <c r="K109" s="211">
        <f t="shared" si="5"/>
        <v>15261.84</v>
      </c>
      <c r="L109" s="211">
        <f t="shared" si="3"/>
        <v>76309.2</v>
      </c>
    </row>
    <row r="110" spans="1:13" s="8" customFormat="1" ht="24" customHeight="1" x14ac:dyDescent="0.25">
      <c r="A110" s="207" t="s">
        <v>317</v>
      </c>
      <c r="B110" s="208" t="s">
        <v>320</v>
      </c>
      <c r="C110" s="207" t="s">
        <v>70</v>
      </c>
      <c r="D110" s="207" t="s">
        <v>189</v>
      </c>
      <c r="E110" s="209" t="s">
        <v>316</v>
      </c>
      <c r="F110" s="210">
        <v>492</v>
      </c>
      <c r="G110" s="211">
        <v>189</v>
      </c>
      <c r="H110" s="211">
        <v>240.25</v>
      </c>
      <c r="I110" s="211">
        <v>118203</v>
      </c>
      <c r="J110" s="211">
        <f t="shared" si="4"/>
        <v>118203</v>
      </c>
      <c r="K110" s="211">
        <f t="shared" si="5"/>
        <v>59101.5</v>
      </c>
      <c r="L110" s="211">
        <f t="shared" si="3"/>
        <v>295507.5</v>
      </c>
    </row>
    <row r="111" spans="1:13" s="8" customFormat="1" ht="24" customHeight="1" x14ac:dyDescent="0.25">
      <c r="A111" s="207" t="s">
        <v>586</v>
      </c>
      <c r="B111" s="208" t="s">
        <v>321</v>
      </c>
      <c r="C111" s="207" t="s">
        <v>70</v>
      </c>
      <c r="D111" s="207" t="s">
        <v>195</v>
      </c>
      <c r="E111" s="209" t="s">
        <v>316</v>
      </c>
      <c r="F111" s="210">
        <v>120</v>
      </c>
      <c r="G111" s="211">
        <v>102</v>
      </c>
      <c r="H111" s="211">
        <v>129.66</v>
      </c>
      <c r="I111" s="211">
        <v>15559.2</v>
      </c>
      <c r="J111" s="211">
        <f t="shared" si="4"/>
        <v>15559.2</v>
      </c>
      <c r="K111" s="211">
        <f t="shared" si="5"/>
        <v>7779.6</v>
      </c>
      <c r="L111" s="211">
        <f t="shared" si="3"/>
        <v>38898</v>
      </c>
    </row>
    <row r="112" spans="1:13" s="8" customFormat="1" ht="24" customHeight="1" x14ac:dyDescent="0.25">
      <c r="A112" s="207" t="s">
        <v>587</v>
      </c>
      <c r="B112" s="208" t="s">
        <v>322</v>
      </c>
      <c r="C112" s="207" t="s">
        <v>70</v>
      </c>
      <c r="D112" s="207" t="s">
        <v>323</v>
      </c>
      <c r="E112" s="209" t="s">
        <v>71</v>
      </c>
      <c r="F112" s="210">
        <v>12</v>
      </c>
      <c r="G112" s="211">
        <v>30793.53</v>
      </c>
      <c r="H112" s="211">
        <v>39144.730000000003</v>
      </c>
      <c r="I112" s="211">
        <v>469736.76</v>
      </c>
      <c r="J112" s="211">
        <f t="shared" si="4"/>
        <v>469736.76</v>
      </c>
      <c r="K112" s="211">
        <f t="shared" si="5"/>
        <v>234868.38</v>
      </c>
      <c r="L112" s="211">
        <f t="shared" si="3"/>
        <v>1174341.8999999999</v>
      </c>
    </row>
    <row r="113" spans="1:12" s="8" customFormat="1" ht="24" customHeight="1" x14ac:dyDescent="0.25">
      <c r="A113" s="207" t="s">
        <v>588</v>
      </c>
      <c r="B113" s="208" t="s">
        <v>324</v>
      </c>
      <c r="C113" s="207" t="s">
        <v>70</v>
      </c>
      <c r="D113" s="207" t="s">
        <v>325</v>
      </c>
      <c r="E113" s="209" t="s">
        <v>71</v>
      </c>
      <c r="F113" s="210">
        <v>48</v>
      </c>
      <c r="G113" s="211">
        <v>6314.15</v>
      </c>
      <c r="H113" s="211">
        <v>8026.54</v>
      </c>
      <c r="I113" s="211">
        <v>385273.92</v>
      </c>
      <c r="J113" s="211">
        <f t="shared" si="4"/>
        <v>385273.92</v>
      </c>
      <c r="K113" s="211">
        <f t="shared" si="5"/>
        <v>192636.96</v>
      </c>
      <c r="L113" s="211">
        <f t="shared" si="3"/>
        <v>963184.79999999993</v>
      </c>
    </row>
    <row r="114" spans="1:12" s="8" customFormat="1" ht="24" customHeight="1" x14ac:dyDescent="0.25">
      <c r="A114" s="207" t="s">
        <v>589</v>
      </c>
      <c r="B114" s="208" t="s">
        <v>542</v>
      </c>
      <c r="C114" s="207" t="s">
        <v>70</v>
      </c>
      <c r="D114" s="207" t="s">
        <v>573</v>
      </c>
      <c r="E114" s="209" t="s">
        <v>205</v>
      </c>
      <c r="F114" s="210">
        <v>10</v>
      </c>
      <c r="G114" s="211">
        <v>2199</v>
      </c>
      <c r="H114" s="211">
        <v>2795.36</v>
      </c>
      <c r="I114" s="211">
        <v>27953.599999999999</v>
      </c>
      <c r="J114" s="211">
        <f t="shared" si="4"/>
        <v>27953.599999999999</v>
      </c>
      <c r="K114" s="211">
        <f t="shared" si="5"/>
        <v>13976.8</v>
      </c>
      <c r="L114" s="211">
        <f t="shared" si="3"/>
        <v>69884</v>
      </c>
    </row>
    <row r="115" spans="1:12" s="8" customFormat="1" ht="24" customHeight="1" x14ac:dyDescent="0.25">
      <c r="A115" s="207" t="s">
        <v>590</v>
      </c>
      <c r="B115" s="208" t="s">
        <v>539</v>
      </c>
      <c r="C115" s="207" t="s">
        <v>70</v>
      </c>
      <c r="D115" s="207" t="s">
        <v>540</v>
      </c>
      <c r="E115" s="209" t="s">
        <v>541</v>
      </c>
      <c r="F115" s="210">
        <v>5</v>
      </c>
      <c r="G115" s="211">
        <v>4122.2299999999996</v>
      </c>
      <c r="H115" s="211">
        <v>5240.17</v>
      </c>
      <c r="I115" s="211">
        <v>26200.85</v>
      </c>
      <c r="J115" s="211">
        <f t="shared" si="4"/>
        <v>26200.85</v>
      </c>
      <c r="K115" s="211">
        <f t="shared" si="5"/>
        <v>13100.424999999999</v>
      </c>
      <c r="L115" s="211">
        <f>I115+J115+K115</f>
        <v>65502.125</v>
      </c>
    </row>
    <row r="116" spans="1:12" s="8" customFormat="1" ht="13.8" x14ac:dyDescent="0.25">
      <c r="A116" s="195"/>
      <c r="B116" s="192"/>
      <c r="C116" s="192"/>
      <c r="D116" s="192"/>
      <c r="E116" s="192"/>
      <c r="F116" s="194"/>
      <c r="G116" s="192"/>
      <c r="H116" s="192"/>
      <c r="I116" s="192"/>
    </row>
    <row r="117" spans="1:12" s="8" customFormat="1" ht="13.8" x14ac:dyDescent="0.25">
      <c r="A117" s="273"/>
      <c r="B117" s="273"/>
      <c r="C117" s="273"/>
      <c r="D117" s="195"/>
      <c r="E117" s="196"/>
      <c r="G117" s="197"/>
      <c r="H117" s="197"/>
      <c r="I117" s="197"/>
      <c r="J117" s="197"/>
      <c r="K117" s="197"/>
      <c r="L117" s="197"/>
    </row>
    <row r="118" spans="1:12" s="8" customFormat="1" ht="14.4" thickBot="1" x14ac:dyDescent="0.3">
      <c r="A118" s="273"/>
      <c r="B118" s="273"/>
      <c r="C118" s="273"/>
      <c r="D118" s="195"/>
      <c r="E118" s="196"/>
      <c r="G118" s="197"/>
      <c r="H118" s="197"/>
      <c r="I118" s="197"/>
      <c r="J118" s="197"/>
      <c r="K118" s="197"/>
      <c r="L118" s="197"/>
    </row>
    <row r="119" spans="1:12" s="217" customFormat="1" ht="28.2" customHeight="1" thickBot="1" x14ac:dyDescent="0.3">
      <c r="A119" s="272"/>
      <c r="B119" s="272"/>
      <c r="C119" s="272"/>
      <c r="D119" s="213"/>
      <c r="E119" s="214"/>
      <c r="F119" s="215"/>
      <c r="G119" s="216" t="s">
        <v>51</v>
      </c>
      <c r="H119" s="216"/>
      <c r="I119" s="216">
        <v>52079190.630000003</v>
      </c>
      <c r="J119" s="216">
        <f>J107+J100+J96+J86+J79+J72+J69+J66+J64+J60+J55+J46+J29+J11</f>
        <v>47403652.509000003</v>
      </c>
      <c r="K119" s="216">
        <f t="shared" ref="K119:L119" si="6">K107+K100+K96+K86+K79+K72+K69+K66+K64+K60+K55+K46+K29+K11</f>
        <v>23701826.254500002</v>
      </c>
      <c r="L119" s="216">
        <f t="shared" si="6"/>
        <v>123184669.37250002</v>
      </c>
    </row>
    <row r="120" spans="1:12" s="8" customFormat="1" ht="13.8" x14ac:dyDescent="0.25">
      <c r="A120" s="195"/>
      <c r="B120" s="192"/>
      <c r="C120" s="192"/>
      <c r="D120" s="192"/>
      <c r="E120" s="192"/>
      <c r="F120" s="194"/>
      <c r="G120" s="192"/>
      <c r="H120" s="192"/>
      <c r="I120" s="192"/>
    </row>
    <row r="121" spans="1:12" s="8" customFormat="1" ht="13.8" x14ac:dyDescent="0.25">
      <c r="A121" s="218"/>
      <c r="B121" s="196"/>
      <c r="C121" s="196"/>
      <c r="D121" s="195"/>
      <c r="E121" s="196"/>
      <c r="F121" s="198"/>
      <c r="G121" s="196"/>
    </row>
    <row r="122" spans="1:12" s="8" customFormat="1" ht="13.8" x14ac:dyDescent="0.25">
      <c r="A122" s="218"/>
      <c r="B122" s="196"/>
      <c r="C122" s="196"/>
      <c r="D122" s="195"/>
      <c r="E122" s="196"/>
      <c r="F122" s="198"/>
      <c r="G122" s="196"/>
      <c r="I122" s="199"/>
    </row>
    <row r="123" spans="1:12" s="8" customFormat="1" ht="13.8" x14ac:dyDescent="0.25">
      <c r="A123" s="218"/>
      <c r="B123" s="196"/>
      <c r="C123" s="196"/>
      <c r="D123" s="195"/>
      <c r="E123" s="196"/>
      <c r="F123" s="198"/>
      <c r="G123" s="196"/>
      <c r="I123" s="199"/>
    </row>
    <row r="124" spans="1:12" s="8" customFormat="1" ht="13.8" x14ac:dyDescent="0.25">
      <c r="A124" s="219"/>
      <c r="B124" s="200"/>
      <c r="C124" s="200"/>
      <c r="D124" s="201"/>
      <c r="E124" s="200"/>
      <c r="F124" s="202"/>
      <c r="G124" s="193"/>
      <c r="H124" s="193"/>
      <c r="I124" s="193"/>
    </row>
    <row r="125" spans="1:12" s="8" customFormat="1" ht="13.8" x14ac:dyDescent="0.25">
      <c r="A125" s="219"/>
      <c r="B125" s="203"/>
      <c r="C125" s="203"/>
      <c r="D125" s="203"/>
      <c r="E125" s="203"/>
      <c r="F125" s="202"/>
      <c r="G125" s="202"/>
      <c r="H125" s="202"/>
      <c r="I125" s="202"/>
    </row>
    <row r="126" spans="1:12" ht="17.399999999999999" x14ac:dyDescent="0.25">
      <c r="D126" s="49"/>
      <c r="E126" s="271"/>
      <c r="F126" s="271"/>
      <c r="G126" s="271"/>
      <c r="H126" s="271"/>
    </row>
    <row r="127" spans="1:12" ht="17.399999999999999" x14ac:dyDescent="0.25">
      <c r="C127" s="10" t="s">
        <v>3</v>
      </c>
      <c r="D127" s="269" t="str">
        <f>DADOS!C8</f>
        <v>Eng.ª Civil Flávia Cristina Barbosa</v>
      </c>
      <c r="E127" s="269"/>
      <c r="F127" s="269"/>
      <c r="G127" s="269"/>
      <c r="H127" s="50"/>
      <c r="I127" s="9"/>
    </row>
    <row r="128" spans="1:12" ht="17.399999999999999" x14ac:dyDescent="0.25">
      <c r="C128" s="11"/>
      <c r="D128" s="270" t="str">
        <f>"CREA: "&amp;DADOS!C9</f>
        <v>CREA: MG- 187.842/D</v>
      </c>
      <c r="E128" s="270"/>
      <c r="F128" s="270"/>
      <c r="G128" s="270"/>
      <c r="H128" s="56"/>
      <c r="I128" s="9"/>
    </row>
    <row r="129" spans="4:8" ht="18" x14ac:dyDescent="0.25">
      <c r="D129" s="1"/>
      <c r="E129" s="2"/>
      <c r="F129" s="88"/>
      <c r="G129" s="7"/>
      <c r="H129" s="3"/>
    </row>
  </sheetData>
  <mergeCells count="17">
    <mergeCell ref="A1:J2"/>
    <mergeCell ref="A8:L8"/>
    <mergeCell ref="A9:L9"/>
    <mergeCell ref="A7:L7"/>
    <mergeCell ref="A3:C6"/>
    <mergeCell ref="H3:J6"/>
    <mergeCell ref="K4:L4"/>
    <mergeCell ref="L5:L6"/>
    <mergeCell ref="K5:K6"/>
    <mergeCell ref="D4:G6"/>
    <mergeCell ref="D3:G3"/>
    <mergeCell ref="D127:G127"/>
    <mergeCell ref="D128:G128"/>
    <mergeCell ref="E126:H126"/>
    <mergeCell ref="A119:C119"/>
    <mergeCell ref="A117:C117"/>
    <mergeCell ref="A118:C118"/>
  </mergeCells>
  <pageMargins left="0.51181102362204722" right="0.51181102362204722" top="0.78740157480314965" bottom="0.78740157480314965" header="0.31496062992125984" footer="0.31496062992125984"/>
  <pageSetup paperSize="9" scale="48" fitToHeight="2000" orientation="landscape" r:id="rId1"/>
  <headerFooter>
    <oddFooter>Página &amp;P de &amp;N</oddFooter>
  </headerFooter>
  <rowBreaks count="2" manualBreakCount="2">
    <brk id="78" max="11" man="1"/>
    <brk id="106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3D14-2BF7-46CC-A6D5-376F4625919A}">
  <dimension ref="A1:CQ665"/>
  <sheetViews>
    <sheetView view="pageBreakPreview" topLeftCell="A631" zoomScale="106" zoomScaleNormal="106" zoomScaleSheetLayoutView="106" workbookViewId="0">
      <selection activeCell="A643" sqref="A643"/>
    </sheetView>
  </sheetViews>
  <sheetFormatPr defaultColWidth="9" defaultRowHeight="15" x14ac:dyDescent="0.25"/>
  <cols>
    <col min="1" max="1" width="10.5" style="81" customWidth="1"/>
    <col min="2" max="2" width="39.8984375" style="69" customWidth="1"/>
    <col min="3" max="3" width="21.19921875" style="106" customWidth="1"/>
    <col min="4" max="4" width="13.09765625" style="4" customWidth="1"/>
    <col min="5" max="5" width="10.59765625" style="68" customWidth="1"/>
    <col min="6" max="6" width="10.19921875" style="69" customWidth="1"/>
    <col min="7" max="7" width="14.59765625" style="4" bestFit="1" customWidth="1"/>
    <col min="8" max="8" width="11.59765625" style="4" bestFit="1" customWidth="1"/>
    <col min="9" max="9" width="23" style="100" customWidth="1"/>
    <col min="10" max="10" width="18.69921875" style="4" customWidth="1"/>
    <col min="11" max="11" width="12" style="4" bestFit="1" customWidth="1"/>
    <col min="12" max="12" width="17.69921875" style="4" bestFit="1" customWidth="1"/>
    <col min="13" max="13" width="14.5" style="4" bestFit="1" customWidth="1"/>
    <col min="14" max="14" width="17.69921875" style="4" bestFit="1" customWidth="1"/>
    <col min="15" max="16384" width="9" style="4"/>
  </cols>
  <sheetData>
    <row r="1" spans="1:95" s="27" customFormat="1" ht="25.95" customHeight="1" thickTop="1" thickBot="1" x14ac:dyDescent="0.3">
      <c r="A1" s="288" t="s">
        <v>32</v>
      </c>
      <c r="B1" s="288"/>
      <c r="C1" s="288"/>
      <c r="D1" s="288"/>
      <c r="E1" s="288"/>
      <c r="F1" s="289"/>
      <c r="G1" s="58" t="s">
        <v>1</v>
      </c>
      <c r="H1" s="59" t="str">
        <f>DADOS!C2</f>
        <v>R00</v>
      </c>
      <c r="I1" s="100"/>
    </row>
    <row r="2" spans="1:95" s="27" customFormat="1" ht="28.95" customHeight="1" thickTop="1" thickBot="1" x14ac:dyDescent="0.3">
      <c r="A2" s="290"/>
      <c r="B2" s="290"/>
      <c r="C2" s="290"/>
      <c r="D2" s="290"/>
      <c r="E2" s="290"/>
      <c r="F2" s="291"/>
      <c r="G2" s="58" t="s">
        <v>12</v>
      </c>
      <c r="H2" s="60">
        <f ca="1">DADOS!C4</f>
        <v>45029</v>
      </c>
      <c r="I2" s="100"/>
    </row>
    <row r="3" spans="1:95" s="27" customFormat="1" ht="20.25" customHeight="1" thickTop="1" x14ac:dyDescent="0.25">
      <c r="A3" s="292" t="s">
        <v>13</v>
      </c>
      <c r="B3" s="293"/>
      <c r="C3" s="296" t="s">
        <v>14</v>
      </c>
      <c r="D3" s="297"/>
      <c r="E3" s="298"/>
      <c r="F3" s="299" t="s">
        <v>11</v>
      </c>
      <c r="G3" s="292"/>
      <c r="H3" s="292"/>
      <c r="I3" s="100"/>
    </row>
    <row r="4" spans="1:95" s="27" customFormat="1" ht="71.400000000000006" customHeight="1" thickBot="1" x14ac:dyDescent="0.3">
      <c r="A4" s="294"/>
      <c r="B4" s="295"/>
      <c r="C4" s="301" t="str">
        <f>DADOS!C3</f>
        <v>COLETA DE RESÍDUOS SÓLIDOS NO MUNICÍPIO DE POUSO ALEGRE-MG</v>
      </c>
      <c r="D4" s="302"/>
      <c r="E4" s="303"/>
      <c r="F4" s="300"/>
      <c r="G4" s="294"/>
      <c r="H4" s="294"/>
      <c r="I4" s="100"/>
    </row>
    <row r="5" spans="1:95" s="27" customFormat="1" ht="11.25" customHeight="1" thickTop="1" thickBot="1" x14ac:dyDescent="0.3">
      <c r="A5" s="77"/>
      <c r="B5" s="82"/>
      <c r="C5" s="61"/>
      <c r="D5" s="62"/>
      <c r="E5" s="104"/>
      <c r="F5" s="63"/>
      <c r="G5" s="63"/>
      <c r="H5" s="63"/>
      <c r="I5" s="100"/>
    </row>
    <row r="6" spans="1:95" s="42" customFormat="1" ht="18.600000000000001" thickTop="1" thickBot="1" x14ac:dyDescent="0.3">
      <c r="A6" s="304" t="str">
        <f>A1&amp;" DE PROJETO EXECUTIVO - "&amp;C4</f>
        <v>MEMORIAL DE CÁLCULO DE PROJETO EXECUTIVO - COLETA DE RESÍDUOS SÓLIDOS NO MUNICÍPIO DE POUSO ALEGRE-MG</v>
      </c>
      <c r="B6" s="304"/>
      <c r="C6" s="304"/>
      <c r="D6" s="304"/>
      <c r="E6" s="304"/>
      <c r="F6" s="304"/>
      <c r="G6" s="304"/>
      <c r="H6" s="304"/>
      <c r="I6" s="101"/>
    </row>
    <row r="7" spans="1:95" s="27" customFormat="1" ht="12" customHeight="1" thickTop="1" thickBot="1" x14ac:dyDescent="0.3">
      <c r="A7" s="307"/>
      <c r="B7" s="307"/>
      <c r="C7" s="307"/>
      <c r="D7" s="307"/>
      <c r="E7" s="307"/>
      <c r="F7" s="307"/>
      <c r="G7" s="307"/>
      <c r="H7" s="307"/>
      <c r="I7" s="100"/>
    </row>
    <row r="8" spans="1:95" s="5" customFormat="1" ht="30" customHeight="1" thickBot="1" x14ac:dyDescent="0.3">
      <c r="A8" s="78">
        <v>1</v>
      </c>
      <c r="B8" s="306" t="s">
        <v>233</v>
      </c>
      <c r="C8" s="306"/>
      <c r="D8" s="306"/>
      <c r="E8" s="306"/>
      <c r="F8" s="306"/>
      <c r="G8" s="35"/>
      <c r="H8" s="35"/>
      <c r="I8" s="100"/>
      <c r="CQ8" s="27"/>
    </row>
    <row r="9" spans="1:95" s="5" customFormat="1" ht="29.4" customHeight="1" x14ac:dyDescent="0.25">
      <c r="A9" s="79" t="s">
        <v>328</v>
      </c>
      <c r="B9" s="305" t="s">
        <v>412</v>
      </c>
      <c r="C9" s="305"/>
      <c r="D9" s="305"/>
      <c r="E9" s="305"/>
      <c r="F9" s="305"/>
      <c r="G9" s="64"/>
      <c r="H9" s="64"/>
      <c r="I9" s="100"/>
    </row>
    <row r="10" spans="1:95" ht="18" x14ac:dyDescent="0.35">
      <c r="A10" s="80"/>
      <c r="B10" s="21"/>
      <c r="C10" s="66"/>
      <c r="D10" s="9"/>
      <c r="E10" s="73"/>
      <c r="F10" s="21"/>
      <c r="G10" s="9"/>
      <c r="H10" s="9"/>
      <c r="K10" s="90"/>
      <c r="L10" s="90"/>
      <c r="M10" s="90"/>
      <c r="N10" s="9"/>
    </row>
    <row r="11" spans="1:95" x14ac:dyDescent="0.25">
      <c r="A11" s="80"/>
      <c r="B11" s="21" t="s">
        <v>34</v>
      </c>
      <c r="C11" s="66">
        <v>2</v>
      </c>
      <c r="D11" s="9" t="s">
        <v>128</v>
      </c>
      <c r="E11" s="73"/>
      <c r="F11" s="21"/>
      <c r="G11" s="9"/>
      <c r="H11" s="9"/>
      <c r="J11" s="5"/>
      <c r="K11" s="5"/>
    </row>
    <row r="12" spans="1:95" ht="18" x14ac:dyDescent="0.35">
      <c r="A12" s="80"/>
      <c r="B12" s="21" t="s">
        <v>52</v>
      </c>
      <c r="C12" s="66">
        <v>12</v>
      </c>
      <c r="D12" s="9" t="s">
        <v>9</v>
      </c>
      <c r="E12" s="91"/>
      <c r="F12" s="21"/>
      <c r="G12" s="9"/>
      <c r="H12" s="9"/>
      <c r="K12" s="90"/>
      <c r="L12" s="90"/>
      <c r="M12" s="90"/>
      <c r="N12" s="9"/>
    </row>
    <row r="13" spans="1:95" ht="15.6" x14ac:dyDescent="0.25">
      <c r="A13" s="80"/>
      <c r="B13" s="70" t="s">
        <v>0</v>
      </c>
      <c r="C13" s="71">
        <f>C11*C12</f>
        <v>24</v>
      </c>
      <c r="D13" s="65" t="s">
        <v>9</v>
      </c>
      <c r="E13" s="4"/>
      <c r="F13" s="21"/>
      <c r="G13" s="9"/>
      <c r="H13" s="9"/>
      <c r="J13" s="5"/>
      <c r="K13" s="5"/>
    </row>
    <row r="14" spans="1:95" ht="16.2" thickBot="1" x14ac:dyDescent="0.3">
      <c r="A14" s="80"/>
      <c r="B14" s="21"/>
      <c r="C14" s="67"/>
      <c r="D14" s="72"/>
      <c r="E14" s="73"/>
      <c r="F14" s="25"/>
      <c r="G14" s="21"/>
      <c r="H14" s="21"/>
      <c r="J14" s="5"/>
      <c r="K14" s="12"/>
      <c r="L14" s="9"/>
      <c r="M14" s="9"/>
      <c r="N14" s="9"/>
    </row>
    <row r="15" spans="1:95" s="5" customFormat="1" ht="29.4" customHeight="1" x14ac:dyDescent="0.25">
      <c r="A15" s="79" t="s">
        <v>543</v>
      </c>
      <c r="B15" s="305" t="s">
        <v>413</v>
      </c>
      <c r="C15" s="305"/>
      <c r="D15" s="305"/>
      <c r="E15" s="305"/>
      <c r="F15" s="305"/>
      <c r="G15" s="64"/>
      <c r="H15" s="64"/>
      <c r="I15" s="100"/>
    </row>
    <row r="16" spans="1:95" ht="18" x14ac:dyDescent="0.35">
      <c r="A16" s="80"/>
      <c r="B16" s="21"/>
      <c r="C16" s="66"/>
      <c r="D16" s="9"/>
      <c r="E16" s="73"/>
      <c r="F16" s="21"/>
      <c r="G16" s="9"/>
      <c r="H16" s="9"/>
      <c r="K16" s="90"/>
      <c r="L16" s="90"/>
      <c r="M16" s="90"/>
      <c r="N16" s="9"/>
    </row>
    <row r="17" spans="1:14" x14ac:dyDescent="0.25">
      <c r="A17" s="80"/>
      <c r="B17" s="21" t="s">
        <v>34</v>
      </c>
      <c r="C17" s="66">
        <v>2</v>
      </c>
      <c r="D17" s="9" t="s">
        <v>120</v>
      </c>
      <c r="E17" s="73"/>
      <c r="F17" s="21"/>
      <c r="G17" s="9"/>
      <c r="H17" s="9"/>
      <c r="J17" s="5"/>
      <c r="K17" s="5"/>
    </row>
    <row r="18" spans="1:14" ht="18" x14ac:dyDescent="0.35">
      <c r="A18" s="80"/>
      <c r="B18" s="21" t="s">
        <v>52</v>
      </c>
      <c r="C18" s="66">
        <v>12</v>
      </c>
      <c r="D18" s="9" t="s">
        <v>9</v>
      </c>
      <c r="E18" s="91"/>
      <c r="F18" s="21"/>
      <c r="G18" s="9"/>
      <c r="H18" s="9"/>
      <c r="K18" s="90"/>
      <c r="L18" s="90"/>
      <c r="M18" s="90"/>
      <c r="N18" s="9"/>
    </row>
    <row r="19" spans="1:14" ht="15.6" x14ac:dyDescent="0.25">
      <c r="A19" s="80"/>
      <c r="B19" s="70" t="s">
        <v>0</v>
      </c>
      <c r="C19" s="71">
        <f>C17*C18</f>
        <v>24</v>
      </c>
      <c r="D19" s="65" t="s">
        <v>9</v>
      </c>
      <c r="E19" s="4"/>
      <c r="F19" s="21"/>
      <c r="G19" s="9"/>
      <c r="H19" s="9"/>
      <c r="J19" s="5"/>
      <c r="K19" s="5"/>
    </row>
    <row r="20" spans="1:14" ht="16.2" thickBot="1" x14ac:dyDescent="0.3">
      <c r="A20" s="80"/>
      <c r="B20" s="21"/>
      <c r="C20" s="67"/>
      <c r="D20" s="72"/>
      <c r="E20" s="73"/>
      <c r="F20" s="25"/>
      <c r="G20" s="21"/>
      <c r="H20" s="21"/>
      <c r="J20" s="5"/>
      <c r="K20" s="12"/>
      <c r="L20" s="9"/>
      <c r="M20" s="9"/>
      <c r="N20" s="9"/>
    </row>
    <row r="21" spans="1:14" s="5" customFormat="1" ht="29.4" customHeight="1" x14ac:dyDescent="0.25">
      <c r="A21" s="79" t="s">
        <v>544</v>
      </c>
      <c r="B21" s="305" t="s">
        <v>414</v>
      </c>
      <c r="C21" s="305"/>
      <c r="D21" s="305"/>
      <c r="E21" s="305"/>
      <c r="F21" s="305"/>
      <c r="G21" s="64"/>
      <c r="H21" s="64"/>
      <c r="I21" s="100"/>
    </row>
    <row r="22" spans="1:14" ht="18" x14ac:dyDescent="0.35">
      <c r="A22" s="80"/>
      <c r="B22" s="21"/>
      <c r="C22" s="66"/>
      <c r="D22" s="9"/>
      <c r="E22" s="73"/>
      <c r="F22" s="21"/>
      <c r="G22" s="9"/>
      <c r="H22" s="9"/>
      <c r="K22" s="90"/>
      <c r="L22" s="90"/>
      <c r="M22" s="90"/>
      <c r="N22" s="9"/>
    </row>
    <row r="23" spans="1:14" x14ac:dyDescent="0.25">
      <c r="A23" s="80"/>
      <c r="B23" s="21" t="s">
        <v>34</v>
      </c>
      <c r="C23" s="66">
        <v>1</v>
      </c>
      <c r="D23" s="9" t="s">
        <v>120</v>
      </c>
      <c r="E23" s="73"/>
      <c r="F23" s="21"/>
      <c r="G23" s="9"/>
      <c r="H23" s="9"/>
      <c r="J23" s="5"/>
      <c r="K23" s="5"/>
    </row>
    <row r="24" spans="1:14" ht="18" x14ac:dyDescent="0.35">
      <c r="A24" s="80"/>
      <c r="B24" s="21" t="s">
        <v>52</v>
      </c>
      <c r="C24" s="66">
        <v>12</v>
      </c>
      <c r="D24" s="9" t="s">
        <v>9</v>
      </c>
      <c r="E24" s="91"/>
      <c r="F24" s="21"/>
      <c r="G24" s="9"/>
      <c r="H24" s="9"/>
      <c r="K24" s="90"/>
      <c r="L24" s="90"/>
      <c r="M24" s="90"/>
      <c r="N24" s="9"/>
    </row>
    <row r="25" spans="1:14" ht="15.6" x14ac:dyDescent="0.25">
      <c r="A25" s="80"/>
      <c r="B25" s="70" t="s">
        <v>0</v>
      </c>
      <c r="C25" s="71">
        <f>C23*C24</f>
        <v>12</v>
      </c>
      <c r="D25" s="65" t="s">
        <v>9</v>
      </c>
      <c r="E25" s="4"/>
      <c r="F25" s="21"/>
      <c r="G25" s="9"/>
      <c r="H25" s="9"/>
      <c r="J25" s="5"/>
      <c r="K25" s="5"/>
    </row>
    <row r="26" spans="1:14" ht="16.2" thickBot="1" x14ac:dyDescent="0.3">
      <c r="A26" s="80"/>
      <c r="B26" s="21"/>
      <c r="C26" s="67"/>
      <c r="D26" s="72"/>
      <c r="E26" s="73"/>
      <c r="F26" s="25"/>
      <c r="G26" s="21"/>
      <c r="H26" s="21"/>
      <c r="J26" s="5"/>
      <c r="K26" s="12"/>
      <c r="L26" s="9"/>
      <c r="M26" s="9"/>
      <c r="N26" s="9"/>
    </row>
    <row r="27" spans="1:14" s="5" customFormat="1" ht="29.4" customHeight="1" x14ac:dyDescent="0.25">
      <c r="A27" s="79" t="s">
        <v>545</v>
      </c>
      <c r="B27" s="305" t="s">
        <v>415</v>
      </c>
      <c r="C27" s="305"/>
      <c r="D27" s="305"/>
      <c r="E27" s="305"/>
      <c r="F27" s="305"/>
      <c r="G27" s="64"/>
      <c r="H27" s="64"/>
      <c r="I27" s="100"/>
    </row>
    <row r="28" spans="1:14" ht="18" x14ac:dyDescent="0.35">
      <c r="A28" s="80"/>
      <c r="B28" s="21"/>
      <c r="C28" s="66"/>
      <c r="D28" s="9"/>
      <c r="E28" s="73"/>
      <c r="F28" s="21"/>
      <c r="G28" s="9"/>
      <c r="H28" s="9"/>
      <c r="K28" s="90"/>
      <c r="L28" s="90"/>
      <c r="M28" s="90"/>
      <c r="N28" s="9"/>
    </row>
    <row r="29" spans="1:14" x14ac:dyDescent="0.25">
      <c r="A29" s="80"/>
      <c r="B29" s="21" t="s">
        <v>34</v>
      </c>
      <c r="C29" s="66">
        <v>1</v>
      </c>
      <c r="D29" s="9" t="s">
        <v>120</v>
      </c>
      <c r="E29" s="73"/>
      <c r="F29" s="21"/>
      <c r="G29" s="9"/>
      <c r="H29" s="9"/>
      <c r="J29" s="5"/>
      <c r="K29" s="5"/>
    </row>
    <row r="30" spans="1:14" ht="18" x14ac:dyDescent="0.35">
      <c r="A30" s="80"/>
      <c r="B30" s="21" t="s">
        <v>52</v>
      </c>
      <c r="C30" s="66">
        <v>12</v>
      </c>
      <c r="D30" s="9" t="s">
        <v>9</v>
      </c>
      <c r="E30" s="91"/>
      <c r="F30" s="21"/>
      <c r="G30" s="9"/>
      <c r="H30" s="9"/>
      <c r="K30" s="90"/>
      <c r="L30" s="90"/>
      <c r="M30" s="90"/>
      <c r="N30" s="9"/>
    </row>
    <row r="31" spans="1:14" ht="15.6" x14ac:dyDescent="0.25">
      <c r="A31" s="80"/>
      <c r="B31" s="70" t="s">
        <v>0</v>
      </c>
      <c r="C31" s="71">
        <f>C29*C30</f>
        <v>12</v>
      </c>
      <c r="D31" s="65" t="s">
        <v>9</v>
      </c>
      <c r="E31" s="4"/>
      <c r="F31" s="21"/>
      <c r="G31" s="9"/>
      <c r="H31" s="9"/>
      <c r="J31" s="5"/>
      <c r="K31" s="5"/>
    </row>
    <row r="32" spans="1:14" ht="16.2" thickBot="1" x14ac:dyDescent="0.3">
      <c r="A32" s="80"/>
      <c r="B32" s="21"/>
      <c r="C32" s="67"/>
      <c r="D32" s="72"/>
      <c r="E32" s="73"/>
      <c r="F32" s="25"/>
      <c r="G32" s="21"/>
      <c r="H32" s="21"/>
      <c r="J32" s="5"/>
      <c r="K32" s="12"/>
      <c r="L32" s="9"/>
      <c r="M32" s="9"/>
      <c r="N32" s="9"/>
    </row>
    <row r="33" spans="1:14" s="5" customFormat="1" ht="29.4" customHeight="1" x14ac:dyDescent="0.25">
      <c r="A33" s="79" t="s">
        <v>546</v>
      </c>
      <c r="B33" s="305" t="s">
        <v>416</v>
      </c>
      <c r="C33" s="305"/>
      <c r="D33" s="305"/>
      <c r="E33" s="305"/>
      <c r="F33" s="305"/>
      <c r="G33" s="64"/>
      <c r="H33" s="64"/>
      <c r="I33" s="100"/>
    </row>
    <row r="34" spans="1:14" ht="18" x14ac:dyDescent="0.35">
      <c r="A34" s="80"/>
      <c r="B34" s="21"/>
      <c r="C34" s="66"/>
      <c r="D34" s="9"/>
      <c r="E34" s="73"/>
      <c r="F34" s="21"/>
      <c r="G34" s="9"/>
      <c r="H34" s="9"/>
      <c r="K34" s="90"/>
      <c r="L34" s="90"/>
      <c r="M34" s="90"/>
      <c r="N34" s="9"/>
    </row>
    <row r="35" spans="1:14" x14ac:dyDescent="0.25">
      <c r="A35" s="80"/>
      <c r="B35" s="21" t="s">
        <v>34</v>
      </c>
      <c r="C35" s="66">
        <v>2</v>
      </c>
      <c r="D35" s="9" t="s">
        <v>120</v>
      </c>
      <c r="E35" s="73"/>
      <c r="F35" s="21"/>
      <c r="G35" s="9"/>
      <c r="H35" s="9"/>
      <c r="J35" s="5"/>
      <c r="K35" s="5"/>
    </row>
    <row r="36" spans="1:14" ht="18" x14ac:dyDescent="0.35">
      <c r="A36" s="80"/>
      <c r="B36" s="21" t="s">
        <v>52</v>
      </c>
      <c r="C36" s="66">
        <v>12</v>
      </c>
      <c r="D36" s="9" t="s">
        <v>9</v>
      </c>
      <c r="E36" s="91"/>
      <c r="F36" s="21"/>
      <c r="G36" s="9"/>
      <c r="H36" s="9"/>
      <c r="K36" s="90"/>
      <c r="L36" s="90"/>
      <c r="M36" s="90"/>
      <c r="N36" s="9"/>
    </row>
    <row r="37" spans="1:14" ht="15.6" x14ac:dyDescent="0.25">
      <c r="A37" s="80"/>
      <c r="B37" s="70" t="s">
        <v>0</v>
      </c>
      <c r="C37" s="71">
        <f>C35*C36</f>
        <v>24</v>
      </c>
      <c r="D37" s="65" t="s">
        <v>9</v>
      </c>
      <c r="E37" s="4"/>
      <c r="F37" s="21"/>
      <c r="G37" s="9"/>
      <c r="H37" s="9"/>
      <c r="J37" s="5"/>
      <c r="K37" s="5"/>
    </row>
    <row r="38" spans="1:14" ht="16.2" thickBot="1" x14ac:dyDescent="0.3">
      <c r="A38" s="80"/>
      <c r="B38" s="21"/>
      <c r="C38" s="67"/>
      <c r="D38" s="72"/>
      <c r="E38" s="73"/>
      <c r="F38" s="25"/>
      <c r="G38" s="21"/>
      <c r="H38" s="21"/>
      <c r="J38" s="5"/>
      <c r="K38" s="12"/>
      <c r="L38" s="9"/>
      <c r="M38" s="9"/>
      <c r="N38" s="9"/>
    </row>
    <row r="39" spans="1:14" s="5" customFormat="1" ht="29.4" customHeight="1" x14ac:dyDescent="0.25">
      <c r="A39" s="79" t="s">
        <v>547</v>
      </c>
      <c r="B39" s="305" t="s">
        <v>417</v>
      </c>
      <c r="C39" s="305"/>
      <c r="D39" s="305"/>
      <c r="E39" s="305"/>
      <c r="F39" s="305"/>
      <c r="G39" s="64"/>
      <c r="H39" s="64"/>
      <c r="I39" s="100"/>
    </row>
    <row r="40" spans="1:14" ht="18" x14ac:dyDescent="0.35">
      <c r="A40" s="80"/>
      <c r="B40" s="21"/>
      <c r="C40" s="66"/>
      <c r="D40" s="9"/>
      <c r="E40" s="73"/>
      <c r="F40" s="21"/>
      <c r="G40" s="9"/>
      <c r="H40" s="9"/>
      <c r="K40" s="90"/>
      <c r="L40" s="90"/>
      <c r="M40" s="90"/>
      <c r="N40" s="9"/>
    </row>
    <row r="41" spans="1:14" x14ac:dyDescent="0.25">
      <c r="A41" s="80"/>
      <c r="B41" s="21" t="s">
        <v>34</v>
      </c>
      <c r="C41" s="66">
        <v>1</v>
      </c>
      <c r="D41" s="9" t="s">
        <v>120</v>
      </c>
      <c r="E41" s="73"/>
      <c r="F41" s="21"/>
      <c r="G41" s="9"/>
      <c r="H41" s="9"/>
      <c r="J41" s="5"/>
      <c r="K41" s="5"/>
    </row>
    <row r="42" spans="1:14" ht="18" x14ac:dyDescent="0.35">
      <c r="A42" s="80"/>
      <c r="B42" s="21" t="s">
        <v>52</v>
      </c>
      <c r="C42" s="66">
        <v>12</v>
      </c>
      <c r="D42" s="9" t="s">
        <v>9</v>
      </c>
      <c r="E42" s="91"/>
      <c r="F42" s="21"/>
      <c r="G42" s="9"/>
      <c r="H42" s="9"/>
      <c r="K42" s="90"/>
      <c r="L42" s="90"/>
      <c r="M42" s="90"/>
      <c r="N42" s="9"/>
    </row>
    <row r="43" spans="1:14" ht="15.6" x14ac:dyDescent="0.25">
      <c r="A43" s="80"/>
      <c r="B43" s="70" t="s">
        <v>0</v>
      </c>
      <c r="C43" s="71">
        <f>C41*C42</f>
        <v>12</v>
      </c>
      <c r="D43" s="65" t="s">
        <v>9</v>
      </c>
      <c r="E43" s="4"/>
      <c r="F43" s="21"/>
      <c r="G43" s="9"/>
      <c r="H43" s="9"/>
      <c r="J43" s="5"/>
      <c r="K43" s="5"/>
    </row>
    <row r="44" spans="1:14" ht="16.2" thickBot="1" x14ac:dyDescent="0.3">
      <c r="A44" s="80"/>
      <c r="B44" s="21"/>
      <c r="C44" s="67"/>
      <c r="D44" s="72"/>
      <c r="E44" s="73"/>
      <c r="F44" s="25"/>
      <c r="G44" s="21"/>
      <c r="H44" s="21"/>
      <c r="J44" s="5"/>
      <c r="K44" s="12"/>
      <c r="L44" s="9"/>
      <c r="M44" s="9"/>
      <c r="N44" s="9"/>
    </row>
    <row r="45" spans="1:14" s="5" customFormat="1" ht="29.4" customHeight="1" x14ac:dyDescent="0.25">
      <c r="A45" s="79" t="s">
        <v>548</v>
      </c>
      <c r="B45" s="305" t="s">
        <v>426</v>
      </c>
      <c r="C45" s="305"/>
      <c r="D45" s="305"/>
      <c r="E45" s="305"/>
      <c r="F45" s="305"/>
      <c r="G45" s="64"/>
      <c r="H45" s="64"/>
      <c r="I45" s="100"/>
    </row>
    <row r="46" spans="1:14" ht="18" x14ac:dyDescent="0.35">
      <c r="A46" s="80"/>
      <c r="B46" s="21"/>
      <c r="C46" s="66"/>
      <c r="D46" s="9"/>
      <c r="E46" s="73"/>
      <c r="F46" s="21"/>
      <c r="G46" s="9"/>
      <c r="H46" s="9"/>
      <c r="K46" s="90"/>
      <c r="L46" s="90"/>
      <c r="M46" s="90"/>
      <c r="N46" s="9"/>
    </row>
    <row r="47" spans="1:14" x14ac:dyDescent="0.25">
      <c r="A47" s="80"/>
      <c r="B47" s="21" t="s">
        <v>34</v>
      </c>
      <c r="C47" s="66">
        <v>2</v>
      </c>
      <c r="D47" s="9" t="s">
        <v>120</v>
      </c>
      <c r="E47" s="73"/>
      <c r="F47" s="21"/>
      <c r="G47" s="9"/>
      <c r="H47" s="9"/>
      <c r="J47" s="5"/>
      <c r="K47" s="5"/>
    </row>
    <row r="48" spans="1:14" ht="18" x14ac:dyDescent="0.35">
      <c r="A48" s="80"/>
      <c r="B48" s="21" t="s">
        <v>52</v>
      </c>
      <c r="C48" s="66">
        <v>12</v>
      </c>
      <c r="D48" s="9" t="s">
        <v>9</v>
      </c>
      <c r="E48" s="91"/>
      <c r="F48" s="21"/>
      <c r="G48" s="9"/>
      <c r="H48" s="9"/>
      <c r="K48" s="90"/>
      <c r="L48" s="90"/>
      <c r="M48" s="90"/>
      <c r="N48" s="9"/>
    </row>
    <row r="49" spans="1:14" ht="15.6" x14ac:dyDescent="0.25">
      <c r="A49" s="80"/>
      <c r="B49" s="70" t="s">
        <v>0</v>
      </c>
      <c r="C49" s="71">
        <f>C47*C48</f>
        <v>24</v>
      </c>
      <c r="D49" s="65" t="s">
        <v>9</v>
      </c>
      <c r="E49" s="4"/>
      <c r="F49" s="21"/>
      <c r="G49" s="9"/>
      <c r="H49" s="9"/>
      <c r="J49" s="5"/>
      <c r="K49" s="5"/>
    </row>
    <row r="50" spans="1:14" ht="16.2" thickBot="1" x14ac:dyDescent="0.3">
      <c r="A50" s="80"/>
      <c r="B50" s="21"/>
      <c r="C50" s="67"/>
      <c r="D50" s="72"/>
      <c r="E50" s="73"/>
      <c r="F50" s="25"/>
      <c r="G50" s="21"/>
      <c r="H50" s="21"/>
      <c r="J50" s="5"/>
      <c r="K50" s="12"/>
      <c r="L50" s="9"/>
      <c r="M50" s="9"/>
      <c r="N50" s="9"/>
    </row>
    <row r="51" spans="1:14" s="5" customFormat="1" ht="29.4" customHeight="1" x14ac:dyDescent="0.25">
      <c r="A51" s="79" t="s">
        <v>549</v>
      </c>
      <c r="B51" s="305" t="s">
        <v>427</v>
      </c>
      <c r="C51" s="305"/>
      <c r="D51" s="305"/>
      <c r="E51" s="305"/>
      <c r="F51" s="305"/>
      <c r="G51" s="64"/>
      <c r="H51" s="64"/>
      <c r="I51" s="100"/>
    </row>
    <row r="52" spans="1:14" ht="18" x14ac:dyDescent="0.35">
      <c r="A52" s="80"/>
      <c r="B52" s="21"/>
      <c r="C52" s="66"/>
      <c r="D52" s="9"/>
      <c r="E52" s="73"/>
      <c r="F52" s="21"/>
      <c r="G52" s="9"/>
      <c r="H52" s="9"/>
      <c r="K52" s="90"/>
      <c r="L52" s="90"/>
      <c r="M52" s="90"/>
      <c r="N52" s="9"/>
    </row>
    <row r="53" spans="1:14" x14ac:dyDescent="0.25">
      <c r="A53" s="80"/>
      <c r="B53" s="21" t="s">
        <v>34</v>
      </c>
      <c r="C53" s="66">
        <v>1</v>
      </c>
      <c r="D53" s="9" t="s">
        <v>120</v>
      </c>
      <c r="E53" s="73"/>
      <c r="F53" s="21"/>
      <c r="G53" s="9"/>
      <c r="H53" s="9"/>
      <c r="J53" s="5"/>
      <c r="K53" s="5"/>
    </row>
    <row r="54" spans="1:14" ht="18" x14ac:dyDescent="0.35">
      <c r="A54" s="80"/>
      <c r="B54" s="21" t="s">
        <v>52</v>
      </c>
      <c r="C54" s="66">
        <v>12</v>
      </c>
      <c r="D54" s="9" t="s">
        <v>9</v>
      </c>
      <c r="E54" s="91"/>
      <c r="F54" s="21"/>
      <c r="G54" s="9"/>
      <c r="H54" s="9"/>
      <c r="K54" s="90"/>
      <c r="L54" s="90"/>
      <c r="M54" s="90"/>
      <c r="N54" s="9"/>
    </row>
    <row r="55" spans="1:14" ht="15.6" x14ac:dyDescent="0.25">
      <c r="A55" s="80"/>
      <c r="B55" s="70" t="s">
        <v>0</v>
      </c>
      <c r="C55" s="71">
        <f>C53*C54</f>
        <v>12</v>
      </c>
      <c r="D55" s="65" t="s">
        <v>9</v>
      </c>
      <c r="E55" s="4"/>
      <c r="F55" s="21"/>
      <c r="G55" s="9"/>
      <c r="H55" s="9"/>
      <c r="J55" s="5"/>
      <c r="K55" s="5"/>
    </row>
    <row r="56" spans="1:14" ht="16.2" thickBot="1" x14ac:dyDescent="0.3">
      <c r="A56" s="80"/>
      <c r="B56" s="21"/>
      <c r="C56" s="67"/>
      <c r="D56" s="72"/>
      <c r="E56" s="73"/>
      <c r="F56" s="25"/>
      <c r="G56" s="21"/>
      <c r="H56" s="21"/>
      <c r="J56" s="5"/>
      <c r="K56" s="12"/>
      <c r="L56" s="9"/>
      <c r="M56" s="9"/>
      <c r="N56" s="9"/>
    </row>
    <row r="57" spans="1:14" s="5" customFormat="1" ht="29.4" customHeight="1" x14ac:dyDescent="0.25">
      <c r="A57" s="79" t="s">
        <v>550</v>
      </c>
      <c r="B57" s="305" t="s">
        <v>428</v>
      </c>
      <c r="C57" s="305"/>
      <c r="D57" s="305"/>
      <c r="E57" s="305"/>
      <c r="F57" s="305"/>
      <c r="G57" s="64"/>
      <c r="H57" s="64"/>
      <c r="I57" s="100"/>
    </row>
    <row r="58" spans="1:14" ht="18" x14ac:dyDescent="0.35">
      <c r="A58" s="80"/>
      <c r="B58" s="21"/>
      <c r="C58" s="66"/>
      <c r="D58" s="9"/>
      <c r="E58" s="73"/>
      <c r="F58" s="21"/>
      <c r="G58" s="9"/>
      <c r="H58" s="9"/>
      <c r="K58" s="90"/>
      <c r="L58" s="90"/>
      <c r="M58" s="90"/>
      <c r="N58" s="9"/>
    </row>
    <row r="59" spans="1:14" x14ac:dyDescent="0.25">
      <c r="A59" s="80"/>
      <c r="B59" s="21" t="s">
        <v>34</v>
      </c>
      <c r="C59" s="66">
        <v>2</v>
      </c>
      <c r="D59" s="9" t="s">
        <v>120</v>
      </c>
      <c r="E59" s="73"/>
      <c r="F59" s="21"/>
      <c r="G59" s="9"/>
      <c r="H59" s="9"/>
      <c r="J59" s="5"/>
      <c r="K59" s="5"/>
    </row>
    <row r="60" spans="1:14" ht="18" x14ac:dyDescent="0.35">
      <c r="A60" s="80"/>
      <c r="B60" s="21" t="s">
        <v>52</v>
      </c>
      <c r="C60" s="66">
        <v>12</v>
      </c>
      <c r="D60" s="9" t="s">
        <v>9</v>
      </c>
      <c r="E60" s="91"/>
      <c r="F60" s="21"/>
      <c r="G60" s="9"/>
      <c r="H60" s="9"/>
      <c r="K60" s="90"/>
      <c r="L60" s="90"/>
      <c r="M60" s="90"/>
      <c r="N60" s="9"/>
    </row>
    <row r="61" spans="1:14" ht="15.6" x14ac:dyDescent="0.25">
      <c r="A61" s="80"/>
      <c r="B61" s="70" t="s">
        <v>0</v>
      </c>
      <c r="C61" s="71">
        <f>C59*C60</f>
        <v>24</v>
      </c>
      <c r="D61" s="65" t="s">
        <v>9</v>
      </c>
      <c r="E61" s="4"/>
      <c r="F61" s="21"/>
      <c r="G61" s="9"/>
      <c r="H61" s="9"/>
      <c r="J61" s="5"/>
      <c r="K61" s="5"/>
    </row>
    <row r="62" spans="1:14" ht="16.2" thickBot="1" x14ac:dyDescent="0.3">
      <c r="A62" s="80"/>
      <c r="B62" s="21"/>
      <c r="C62" s="67"/>
      <c r="D62" s="72"/>
      <c r="E62" s="73"/>
      <c r="F62" s="25"/>
      <c r="G62" s="21"/>
      <c r="H62" s="21"/>
      <c r="J62" s="5"/>
      <c r="K62" s="12"/>
      <c r="L62" s="9"/>
      <c r="M62" s="9"/>
      <c r="N62" s="9"/>
    </row>
    <row r="63" spans="1:14" s="5" customFormat="1" ht="29.4" customHeight="1" x14ac:dyDescent="0.25">
      <c r="A63" s="79" t="s">
        <v>551</v>
      </c>
      <c r="B63" s="305" t="s">
        <v>429</v>
      </c>
      <c r="C63" s="305"/>
      <c r="D63" s="305"/>
      <c r="E63" s="305"/>
      <c r="F63" s="305"/>
      <c r="G63" s="64"/>
      <c r="H63" s="64"/>
      <c r="I63" s="100"/>
    </row>
    <row r="64" spans="1:14" ht="18" x14ac:dyDescent="0.35">
      <c r="A64" s="80"/>
      <c r="B64" s="21"/>
      <c r="C64" s="66"/>
      <c r="D64" s="9"/>
      <c r="E64" s="73"/>
      <c r="F64" s="21"/>
      <c r="G64" s="9"/>
      <c r="H64" s="9"/>
      <c r="K64" s="90"/>
      <c r="L64" s="90"/>
      <c r="M64" s="90"/>
      <c r="N64" s="9"/>
    </row>
    <row r="65" spans="1:14" x14ac:dyDescent="0.25">
      <c r="A65" s="80"/>
      <c r="B65" s="21" t="s">
        <v>34</v>
      </c>
      <c r="C65" s="66">
        <v>1</v>
      </c>
      <c r="D65" s="9" t="s">
        <v>120</v>
      </c>
      <c r="E65" s="73"/>
      <c r="F65" s="21"/>
      <c r="G65" s="9"/>
      <c r="H65" s="9"/>
      <c r="J65" s="5"/>
      <c r="K65" s="5"/>
    </row>
    <row r="66" spans="1:14" ht="18" x14ac:dyDescent="0.35">
      <c r="A66" s="80"/>
      <c r="B66" s="21" t="s">
        <v>52</v>
      </c>
      <c r="C66" s="66">
        <v>12</v>
      </c>
      <c r="D66" s="9" t="s">
        <v>9</v>
      </c>
      <c r="E66" s="91"/>
      <c r="F66" s="21"/>
      <c r="G66" s="9"/>
      <c r="H66" s="9"/>
      <c r="K66" s="90"/>
      <c r="L66" s="90"/>
      <c r="M66" s="90"/>
      <c r="N66" s="9"/>
    </row>
    <row r="67" spans="1:14" ht="15.6" x14ac:dyDescent="0.25">
      <c r="A67" s="80"/>
      <c r="B67" s="70" t="s">
        <v>0</v>
      </c>
      <c r="C67" s="71">
        <f>C65*C66</f>
        <v>12</v>
      </c>
      <c r="D67" s="65" t="s">
        <v>9</v>
      </c>
      <c r="E67" s="4"/>
      <c r="F67" s="21"/>
      <c r="G67" s="9"/>
      <c r="H67" s="9"/>
      <c r="J67" s="5"/>
      <c r="K67" s="5"/>
    </row>
    <row r="68" spans="1:14" ht="16.2" thickBot="1" x14ac:dyDescent="0.3">
      <c r="A68" s="80"/>
      <c r="B68" s="21"/>
      <c r="C68" s="67"/>
      <c r="D68" s="72"/>
      <c r="E68" s="73"/>
      <c r="F68" s="25"/>
      <c r="G68" s="21"/>
      <c r="H68" s="21"/>
      <c r="J68" s="5"/>
      <c r="K68" s="12"/>
      <c r="L68" s="9"/>
      <c r="M68" s="9"/>
      <c r="N68" s="9"/>
    </row>
    <row r="69" spans="1:14" s="5" customFormat="1" ht="29.4" customHeight="1" x14ac:dyDescent="0.25">
      <c r="A69" s="79" t="s">
        <v>552</v>
      </c>
      <c r="B69" s="305" t="s">
        <v>430</v>
      </c>
      <c r="C69" s="305"/>
      <c r="D69" s="305"/>
      <c r="E69" s="305"/>
      <c r="F69" s="305"/>
      <c r="G69" s="64"/>
      <c r="H69" s="64"/>
      <c r="I69" s="100"/>
    </row>
    <row r="70" spans="1:14" ht="18" x14ac:dyDescent="0.35">
      <c r="A70" s="80"/>
      <c r="B70" s="21"/>
      <c r="C70" s="66"/>
      <c r="D70" s="9"/>
      <c r="E70" s="73"/>
      <c r="F70" s="21"/>
      <c r="G70" s="9"/>
      <c r="H70" s="9"/>
      <c r="K70" s="90"/>
      <c r="L70" s="90"/>
      <c r="M70" s="90"/>
      <c r="N70" s="9"/>
    </row>
    <row r="71" spans="1:14" x14ac:dyDescent="0.25">
      <c r="A71" s="80"/>
      <c r="B71" s="21" t="s">
        <v>34</v>
      </c>
      <c r="C71" s="66">
        <v>1</v>
      </c>
      <c r="D71" s="9" t="s">
        <v>120</v>
      </c>
      <c r="E71" s="73"/>
      <c r="F71" s="21"/>
      <c r="G71" s="9"/>
      <c r="H71" s="9"/>
      <c r="J71" s="5"/>
      <c r="K71" s="5"/>
    </row>
    <row r="72" spans="1:14" ht="18" x14ac:dyDescent="0.35">
      <c r="A72" s="80"/>
      <c r="B72" s="21" t="s">
        <v>52</v>
      </c>
      <c r="C72" s="66">
        <v>12</v>
      </c>
      <c r="D72" s="9" t="s">
        <v>9</v>
      </c>
      <c r="E72" s="91"/>
      <c r="F72" s="21"/>
      <c r="G72" s="9"/>
      <c r="H72" s="9"/>
      <c r="K72" s="90"/>
      <c r="L72" s="90"/>
      <c r="M72" s="90"/>
      <c r="N72" s="9"/>
    </row>
    <row r="73" spans="1:14" ht="15.6" x14ac:dyDescent="0.25">
      <c r="A73" s="80"/>
      <c r="B73" s="70" t="s">
        <v>0</v>
      </c>
      <c r="C73" s="71">
        <f>C71*C72</f>
        <v>12</v>
      </c>
      <c r="D73" s="65" t="s">
        <v>9</v>
      </c>
      <c r="E73" s="4"/>
      <c r="F73" s="21"/>
      <c r="G73" s="9"/>
      <c r="H73" s="9"/>
      <c r="J73" s="5"/>
      <c r="K73" s="5"/>
    </row>
    <row r="74" spans="1:14" ht="16.2" thickBot="1" x14ac:dyDescent="0.3">
      <c r="A74" s="80"/>
      <c r="B74" s="21"/>
      <c r="C74" s="67"/>
      <c r="D74" s="72"/>
      <c r="E74" s="73"/>
      <c r="F74" s="25"/>
      <c r="G74" s="21"/>
      <c r="H74" s="21"/>
      <c r="J74" s="5"/>
      <c r="K74" s="12"/>
      <c r="L74" s="9"/>
      <c r="M74" s="9"/>
      <c r="N74" s="9"/>
    </row>
    <row r="75" spans="1:14" s="5" customFormat="1" ht="29.4" customHeight="1" x14ac:dyDescent="0.25">
      <c r="A75" s="79" t="s">
        <v>553</v>
      </c>
      <c r="B75" s="305" t="s">
        <v>431</v>
      </c>
      <c r="C75" s="305"/>
      <c r="D75" s="305"/>
      <c r="E75" s="305"/>
      <c r="F75" s="305"/>
      <c r="G75" s="64"/>
      <c r="H75" s="64"/>
      <c r="I75" s="100"/>
    </row>
    <row r="76" spans="1:14" ht="18" x14ac:dyDescent="0.35">
      <c r="A76" s="80"/>
      <c r="B76" s="21"/>
      <c r="C76" s="66"/>
      <c r="D76" s="9"/>
      <c r="E76" s="73"/>
      <c r="F76" s="21"/>
      <c r="G76" s="9"/>
      <c r="H76" s="9"/>
      <c r="K76" s="90"/>
      <c r="L76" s="90"/>
      <c r="M76" s="90"/>
      <c r="N76" s="9"/>
    </row>
    <row r="77" spans="1:14" x14ac:dyDescent="0.25">
      <c r="A77" s="80"/>
      <c r="B77" s="21" t="s">
        <v>34</v>
      </c>
      <c r="C77" s="66">
        <v>1</v>
      </c>
      <c r="D77" s="9" t="s">
        <v>120</v>
      </c>
      <c r="E77" s="73"/>
      <c r="F77" s="21"/>
      <c r="G77" s="9"/>
      <c r="H77" s="9"/>
      <c r="J77" s="5"/>
      <c r="K77" s="5"/>
    </row>
    <row r="78" spans="1:14" ht="18" x14ac:dyDescent="0.35">
      <c r="A78" s="80"/>
      <c r="B78" s="21" t="s">
        <v>52</v>
      </c>
      <c r="C78" s="66">
        <v>12</v>
      </c>
      <c r="D78" s="9" t="s">
        <v>9</v>
      </c>
      <c r="E78" s="91"/>
      <c r="F78" s="21"/>
      <c r="G78" s="9"/>
      <c r="H78" s="9"/>
      <c r="K78" s="90"/>
      <c r="L78" s="90"/>
      <c r="M78" s="90"/>
      <c r="N78" s="9"/>
    </row>
    <row r="79" spans="1:14" ht="15.6" x14ac:dyDescent="0.25">
      <c r="A79" s="80"/>
      <c r="B79" s="70" t="s">
        <v>0</v>
      </c>
      <c r="C79" s="71">
        <f>C77*C78</f>
        <v>12</v>
      </c>
      <c r="D79" s="65" t="s">
        <v>9</v>
      </c>
      <c r="E79" s="4"/>
      <c r="F79" s="21"/>
      <c r="G79" s="9"/>
      <c r="H79" s="9"/>
      <c r="J79" s="5"/>
      <c r="K79" s="5"/>
    </row>
    <row r="80" spans="1:14" ht="16.2" thickBot="1" x14ac:dyDescent="0.3">
      <c r="A80" s="80"/>
      <c r="B80" s="21"/>
      <c r="C80" s="67"/>
      <c r="D80" s="72"/>
      <c r="E80" s="73"/>
      <c r="F80" s="25"/>
      <c r="G80" s="21"/>
      <c r="H80" s="21"/>
      <c r="J80" s="5"/>
      <c r="K80" s="12"/>
      <c r="L80" s="9"/>
      <c r="M80" s="9"/>
      <c r="N80" s="9"/>
    </row>
    <row r="81" spans="1:14" s="5" customFormat="1" ht="29.4" customHeight="1" x14ac:dyDescent="0.25">
      <c r="A81" s="79" t="s">
        <v>554</v>
      </c>
      <c r="B81" s="305" t="s">
        <v>432</v>
      </c>
      <c r="C81" s="305"/>
      <c r="D81" s="305"/>
      <c r="E81" s="305"/>
      <c r="F81" s="305"/>
      <c r="G81" s="64"/>
      <c r="H81" s="64"/>
      <c r="I81" s="100"/>
    </row>
    <row r="82" spans="1:14" ht="18" x14ac:dyDescent="0.35">
      <c r="A82" s="80"/>
      <c r="B82" s="21"/>
      <c r="C82" s="66"/>
      <c r="D82" s="9"/>
      <c r="E82" s="73"/>
      <c r="F82" s="21"/>
      <c r="G82" s="9"/>
      <c r="H82" s="9"/>
      <c r="K82" s="90"/>
      <c r="L82" s="90"/>
      <c r="M82" s="90"/>
      <c r="N82" s="9"/>
    </row>
    <row r="83" spans="1:14" x14ac:dyDescent="0.25">
      <c r="A83" s="80"/>
      <c r="B83" s="21" t="s">
        <v>34</v>
      </c>
      <c r="C83" s="66">
        <v>1</v>
      </c>
      <c r="D83" s="9" t="s">
        <v>120</v>
      </c>
      <c r="E83" s="73"/>
      <c r="F83" s="21"/>
      <c r="G83" s="9"/>
      <c r="H83" s="9"/>
      <c r="J83" s="5"/>
      <c r="K83" s="5"/>
    </row>
    <row r="84" spans="1:14" ht="18" x14ac:dyDescent="0.35">
      <c r="A84" s="80"/>
      <c r="B84" s="21" t="s">
        <v>52</v>
      </c>
      <c r="C84" s="66">
        <v>12</v>
      </c>
      <c r="D84" s="9" t="s">
        <v>9</v>
      </c>
      <c r="E84" s="91"/>
      <c r="F84" s="21"/>
      <c r="G84" s="9"/>
      <c r="H84" s="9"/>
      <c r="K84" s="90"/>
      <c r="L84" s="90"/>
      <c r="M84" s="90"/>
      <c r="N84" s="9"/>
    </row>
    <row r="85" spans="1:14" ht="15.6" x14ac:dyDescent="0.25">
      <c r="A85" s="80"/>
      <c r="B85" s="70" t="s">
        <v>0</v>
      </c>
      <c r="C85" s="71">
        <f>C83*C84</f>
        <v>12</v>
      </c>
      <c r="D85" s="65" t="s">
        <v>9</v>
      </c>
      <c r="E85" s="4"/>
      <c r="F85" s="21"/>
      <c r="G85" s="9"/>
      <c r="H85" s="9"/>
      <c r="J85" s="5"/>
      <c r="K85" s="5"/>
    </row>
    <row r="86" spans="1:14" ht="16.2" thickBot="1" x14ac:dyDescent="0.3">
      <c r="A86" s="80"/>
      <c r="B86" s="21"/>
      <c r="C86" s="67"/>
      <c r="D86" s="72"/>
      <c r="E86" s="73"/>
      <c r="F86" s="25"/>
      <c r="G86" s="21"/>
      <c r="H86" s="21"/>
      <c r="J86" s="5"/>
      <c r="K86" s="12"/>
      <c r="L86" s="9"/>
      <c r="M86" s="9"/>
      <c r="N86" s="9"/>
    </row>
    <row r="87" spans="1:14" s="5" customFormat="1" ht="29.4" customHeight="1" x14ac:dyDescent="0.25">
      <c r="A87" s="79" t="s">
        <v>555</v>
      </c>
      <c r="B87" s="305" t="s">
        <v>433</v>
      </c>
      <c r="C87" s="305"/>
      <c r="D87" s="305"/>
      <c r="E87" s="305"/>
      <c r="F87" s="305"/>
      <c r="G87" s="64"/>
      <c r="H87" s="64"/>
      <c r="I87" s="100"/>
    </row>
    <row r="88" spans="1:14" ht="18" x14ac:dyDescent="0.35">
      <c r="A88" s="80"/>
      <c r="B88" s="21"/>
      <c r="C88" s="66"/>
      <c r="D88" s="9"/>
      <c r="E88" s="73"/>
      <c r="F88" s="21"/>
      <c r="G88" s="9"/>
      <c r="H88" s="9"/>
      <c r="K88" s="90"/>
      <c r="L88" s="90"/>
      <c r="M88" s="90"/>
      <c r="N88" s="9"/>
    </row>
    <row r="89" spans="1:14" x14ac:dyDescent="0.25">
      <c r="A89" s="80"/>
      <c r="B89" s="21" t="s">
        <v>34</v>
      </c>
      <c r="C89" s="66">
        <v>1</v>
      </c>
      <c r="D89" s="9" t="s">
        <v>120</v>
      </c>
      <c r="E89" s="73"/>
      <c r="F89" s="21"/>
      <c r="G89" s="9"/>
      <c r="H89" s="9"/>
      <c r="J89" s="5"/>
      <c r="K89" s="5"/>
    </row>
    <row r="90" spans="1:14" ht="18" x14ac:dyDescent="0.35">
      <c r="A90" s="80"/>
      <c r="B90" s="21" t="s">
        <v>52</v>
      </c>
      <c r="C90" s="66">
        <v>12</v>
      </c>
      <c r="D90" s="9" t="s">
        <v>9</v>
      </c>
      <c r="E90" s="91"/>
      <c r="F90" s="21"/>
      <c r="G90" s="9"/>
      <c r="H90" s="9"/>
      <c r="K90" s="90"/>
      <c r="L90" s="90"/>
      <c r="M90" s="90"/>
      <c r="N90" s="9"/>
    </row>
    <row r="91" spans="1:14" ht="15.6" x14ac:dyDescent="0.25">
      <c r="A91" s="80"/>
      <c r="B91" s="70" t="s">
        <v>0</v>
      </c>
      <c r="C91" s="71">
        <f>C89*C90</f>
        <v>12</v>
      </c>
      <c r="D91" s="65" t="s">
        <v>9</v>
      </c>
      <c r="E91" s="4"/>
      <c r="F91" s="21"/>
      <c r="G91" s="9"/>
      <c r="H91" s="9"/>
      <c r="J91" s="5"/>
      <c r="K91" s="5"/>
    </row>
    <row r="92" spans="1:14" ht="16.2" thickBot="1" x14ac:dyDescent="0.3">
      <c r="A92" s="80"/>
      <c r="B92" s="21"/>
      <c r="C92" s="67"/>
      <c r="D92" s="72"/>
      <c r="E92" s="73"/>
      <c r="F92" s="25"/>
      <c r="G92" s="21"/>
      <c r="H92" s="21"/>
      <c r="J92" s="5"/>
      <c r="K92" s="12"/>
      <c r="L92" s="9"/>
      <c r="M92" s="9"/>
      <c r="N92" s="9"/>
    </row>
    <row r="93" spans="1:14" s="5" customFormat="1" ht="29.4" customHeight="1" x14ac:dyDescent="0.25">
      <c r="A93" s="79" t="s">
        <v>556</v>
      </c>
      <c r="B93" s="305" t="s">
        <v>434</v>
      </c>
      <c r="C93" s="305"/>
      <c r="D93" s="305"/>
      <c r="E93" s="305"/>
      <c r="F93" s="305"/>
      <c r="G93" s="64"/>
      <c r="H93" s="64"/>
      <c r="I93" s="100"/>
    </row>
    <row r="94" spans="1:14" ht="18" x14ac:dyDescent="0.35">
      <c r="A94" s="80"/>
      <c r="B94" s="21"/>
      <c r="C94" s="66"/>
      <c r="D94" s="9"/>
      <c r="E94" s="73"/>
      <c r="F94" s="21"/>
      <c r="G94" s="9"/>
      <c r="H94" s="9"/>
      <c r="K94" s="90"/>
      <c r="L94" s="90"/>
      <c r="M94" s="90"/>
      <c r="N94" s="9"/>
    </row>
    <row r="95" spans="1:14" x14ac:dyDescent="0.25">
      <c r="A95" s="80"/>
      <c r="B95" s="21" t="s">
        <v>34</v>
      </c>
      <c r="C95" s="66">
        <v>2</v>
      </c>
      <c r="D95" s="9" t="s">
        <v>120</v>
      </c>
      <c r="E95" s="73"/>
      <c r="F95" s="21"/>
      <c r="G95" s="9"/>
      <c r="H95" s="9"/>
      <c r="J95" s="5"/>
      <c r="K95" s="5"/>
    </row>
    <row r="96" spans="1:14" ht="18" x14ac:dyDescent="0.35">
      <c r="A96" s="80"/>
      <c r="B96" s="21" t="s">
        <v>52</v>
      </c>
      <c r="C96" s="66">
        <v>12</v>
      </c>
      <c r="D96" s="9" t="s">
        <v>9</v>
      </c>
      <c r="E96" s="91"/>
      <c r="F96" s="21"/>
      <c r="G96" s="9"/>
      <c r="H96" s="9"/>
      <c r="K96" s="90"/>
      <c r="L96" s="90"/>
      <c r="M96" s="90"/>
      <c r="N96" s="9"/>
    </row>
    <row r="97" spans="1:95" ht="15.6" x14ac:dyDescent="0.25">
      <c r="A97" s="80"/>
      <c r="B97" s="70" t="s">
        <v>0</v>
      </c>
      <c r="C97" s="71">
        <f>C95*C96</f>
        <v>24</v>
      </c>
      <c r="D97" s="65" t="s">
        <v>9</v>
      </c>
      <c r="E97" s="4"/>
      <c r="F97" s="21"/>
      <c r="G97" s="9"/>
      <c r="H97" s="9"/>
      <c r="J97" s="5"/>
      <c r="K97" s="5"/>
    </row>
    <row r="98" spans="1:95" ht="16.2" thickBot="1" x14ac:dyDescent="0.3">
      <c r="A98" s="80"/>
      <c r="B98" s="21"/>
      <c r="C98" s="67"/>
      <c r="D98" s="72"/>
      <c r="E98" s="73"/>
      <c r="F98" s="25"/>
      <c r="G98" s="21"/>
      <c r="H98" s="21"/>
      <c r="J98" s="5"/>
      <c r="K98" s="12"/>
      <c r="L98" s="9"/>
      <c r="M98" s="9"/>
      <c r="N98" s="9"/>
    </row>
    <row r="99" spans="1:95" s="5" customFormat="1" ht="29.4" customHeight="1" x14ac:dyDescent="0.25">
      <c r="A99" s="79" t="s">
        <v>557</v>
      </c>
      <c r="B99" s="305" t="s">
        <v>435</v>
      </c>
      <c r="C99" s="305"/>
      <c r="D99" s="305"/>
      <c r="E99" s="305"/>
      <c r="F99" s="305"/>
      <c r="G99" s="64"/>
      <c r="H99" s="64"/>
      <c r="I99" s="100"/>
    </row>
    <row r="100" spans="1:95" ht="18" x14ac:dyDescent="0.35">
      <c r="A100" s="80"/>
      <c r="B100" s="21"/>
      <c r="C100" s="66"/>
      <c r="D100" s="9"/>
      <c r="E100" s="73"/>
      <c r="F100" s="21"/>
      <c r="G100" s="9"/>
      <c r="H100" s="9"/>
      <c r="K100" s="90"/>
      <c r="L100" s="90"/>
      <c r="M100" s="90"/>
      <c r="N100" s="9"/>
    </row>
    <row r="101" spans="1:95" x14ac:dyDescent="0.25">
      <c r="A101" s="80"/>
      <c r="B101" s="21" t="s">
        <v>34</v>
      </c>
      <c r="C101" s="66">
        <v>2</v>
      </c>
      <c r="D101" s="9" t="s">
        <v>120</v>
      </c>
      <c r="E101" s="73"/>
      <c r="F101" s="21"/>
      <c r="G101" s="9"/>
      <c r="H101" s="9"/>
      <c r="J101" s="5"/>
      <c r="K101" s="5"/>
    </row>
    <row r="102" spans="1:95" ht="18" x14ac:dyDescent="0.35">
      <c r="A102" s="80"/>
      <c r="B102" s="21" t="s">
        <v>52</v>
      </c>
      <c r="C102" s="66">
        <v>12</v>
      </c>
      <c r="D102" s="9" t="s">
        <v>9</v>
      </c>
      <c r="E102" s="91"/>
      <c r="F102" s="21"/>
      <c r="G102" s="9"/>
      <c r="H102" s="9"/>
      <c r="K102" s="90"/>
      <c r="L102" s="90"/>
      <c r="M102" s="90"/>
      <c r="N102" s="9"/>
    </row>
    <row r="103" spans="1:95" ht="15.6" x14ac:dyDescent="0.25">
      <c r="A103" s="80"/>
      <c r="B103" s="70" t="s">
        <v>0</v>
      </c>
      <c r="C103" s="71">
        <f>C101*C102</f>
        <v>24</v>
      </c>
      <c r="D103" s="65" t="s">
        <v>9</v>
      </c>
      <c r="E103" s="4"/>
      <c r="F103" s="21"/>
      <c r="G103" s="9"/>
      <c r="H103" s="9"/>
      <c r="J103" s="5"/>
      <c r="K103" s="5"/>
    </row>
    <row r="104" spans="1:95" ht="16.2" thickBot="1" x14ac:dyDescent="0.3">
      <c r="A104" s="80"/>
      <c r="B104" s="21"/>
      <c r="C104" s="67"/>
      <c r="D104" s="72"/>
      <c r="E104" s="73"/>
      <c r="F104" s="25"/>
      <c r="G104" s="21"/>
      <c r="H104" s="21"/>
      <c r="J104" s="5"/>
      <c r="K104" s="12"/>
      <c r="L104" s="9"/>
      <c r="M104" s="9"/>
      <c r="N104" s="9"/>
    </row>
    <row r="105" spans="1:95" s="5" customFormat="1" ht="29.4" customHeight="1" x14ac:dyDescent="0.25">
      <c r="A105" s="79" t="s">
        <v>558</v>
      </c>
      <c r="B105" s="305" t="s">
        <v>436</v>
      </c>
      <c r="C105" s="305"/>
      <c r="D105" s="305"/>
      <c r="E105" s="305"/>
      <c r="F105" s="305"/>
      <c r="G105" s="64"/>
      <c r="H105" s="64"/>
      <c r="I105" s="100"/>
    </row>
    <row r="106" spans="1:95" ht="18" x14ac:dyDescent="0.35">
      <c r="A106" s="80"/>
      <c r="B106" s="21"/>
      <c r="C106" s="66"/>
      <c r="D106" s="9"/>
      <c r="E106" s="73"/>
      <c r="F106" s="21"/>
      <c r="G106" s="9"/>
      <c r="H106" s="9"/>
      <c r="K106" s="90"/>
      <c r="L106" s="90"/>
      <c r="M106" s="90"/>
      <c r="N106" s="9"/>
    </row>
    <row r="107" spans="1:95" ht="15.6" x14ac:dyDescent="0.25">
      <c r="A107" s="80"/>
      <c r="B107" s="70" t="s">
        <v>0</v>
      </c>
      <c r="C107" s="71">
        <v>12</v>
      </c>
      <c r="D107" s="65" t="s">
        <v>9</v>
      </c>
      <c r="E107" s="4"/>
      <c r="F107" s="21"/>
      <c r="G107" s="9"/>
      <c r="H107" s="9"/>
      <c r="J107" s="5"/>
      <c r="K107" s="5"/>
    </row>
    <row r="108" spans="1:95" ht="16.2" thickBot="1" x14ac:dyDescent="0.3">
      <c r="A108" s="80"/>
      <c r="B108" s="21"/>
      <c r="C108" s="67"/>
      <c r="D108" s="72"/>
      <c r="E108" s="73"/>
      <c r="F108" s="25"/>
      <c r="G108" s="21"/>
      <c r="H108" s="21"/>
      <c r="J108" s="5"/>
      <c r="K108" s="12"/>
      <c r="L108" s="9"/>
      <c r="M108" s="9"/>
      <c r="N108" s="9"/>
    </row>
    <row r="109" spans="1:95" s="5" customFormat="1" ht="30" customHeight="1" thickBot="1" x14ac:dyDescent="0.3">
      <c r="A109" s="78">
        <v>2</v>
      </c>
      <c r="B109" s="306" t="s">
        <v>137</v>
      </c>
      <c r="C109" s="306"/>
      <c r="D109" s="306"/>
      <c r="E109" s="306"/>
      <c r="F109" s="306"/>
      <c r="G109" s="35"/>
      <c r="H109" s="35"/>
      <c r="I109" s="100"/>
      <c r="CQ109" s="27"/>
    </row>
    <row r="110" spans="1:95" s="5" customFormat="1" ht="29.4" customHeight="1" x14ac:dyDescent="0.25">
      <c r="A110" s="79" t="s">
        <v>329</v>
      </c>
      <c r="B110" s="305" t="s">
        <v>141</v>
      </c>
      <c r="C110" s="305"/>
      <c r="D110" s="305"/>
      <c r="E110" s="305"/>
      <c r="F110" s="305"/>
      <c r="G110" s="64"/>
      <c r="H110" s="64"/>
      <c r="I110" s="100"/>
    </row>
    <row r="111" spans="1:95" ht="18" x14ac:dyDescent="0.35">
      <c r="A111" s="80"/>
      <c r="B111" s="21"/>
      <c r="C111" s="66"/>
      <c r="D111" s="9"/>
      <c r="E111" s="73"/>
      <c r="F111" s="21"/>
      <c r="G111" s="9"/>
      <c r="H111" s="9"/>
      <c r="K111" s="90"/>
      <c r="L111" s="90"/>
      <c r="M111" s="90"/>
      <c r="N111" s="9"/>
    </row>
    <row r="112" spans="1:95" ht="18" x14ac:dyDescent="0.35">
      <c r="A112" s="80"/>
      <c r="B112" s="21" t="s">
        <v>122</v>
      </c>
      <c r="C112" s="66">
        <v>1</v>
      </c>
      <c r="D112" s="9"/>
      <c r="E112" s="73"/>
      <c r="F112" s="21"/>
      <c r="G112" s="9"/>
      <c r="H112" s="9"/>
      <c r="K112" s="90"/>
      <c r="L112" s="90"/>
      <c r="M112" s="90"/>
      <c r="N112" s="9"/>
    </row>
    <row r="113" spans="1:14" ht="18" x14ac:dyDescent="0.35">
      <c r="A113" s="80"/>
      <c r="B113" s="21" t="s">
        <v>52</v>
      </c>
      <c r="C113" s="66">
        <v>12</v>
      </c>
      <c r="D113" s="9" t="s">
        <v>9</v>
      </c>
      <c r="E113" s="73"/>
      <c r="F113" s="21"/>
      <c r="G113" s="9"/>
      <c r="H113" s="9"/>
      <c r="K113" s="90"/>
      <c r="L113" s="90"/>
      <c r="M113" s="90"/>
      <c r="N113" s="9"/>
    </row>
    <row r="114" spans="1:14" ht="15.6" x14ac:dyDescent="0.25">
      <c r="A114" s="80"/>
      <c r="B114" s="70" t="s">
        <v>0</v>
      </c>
      <c r="C114" s="71">
        <f>C112*C113</f>
        <v>12</v>
      </c>
      <c r="D114" s="65" t="s">
        <v>9</v>
      </c>
      <c r="E114" s="73"/>
      <c r="F114" s="21"/>
      <c r="G114" s="9"/>
      <c r="H114" s="9"/>
      <c r="J114" s="5"/>
      <c r="K114" s="5"/>
    </row>
    <row r="115" spans="1:14" ht="16.2" thickBot="1" x14ac:dyDescent="0.3">
      <c r="A115" s="80"/>
      <c r="B115" s="21"/>
      <c r="C115" s="67"/>
      <c r="D115" s="72"/>
      <c r="E115" s="73"/>
      <c r="F115" s="25"/>
      <c r="G115" s="21"/>
      <c r="H115" s="21"/>
      <c r="J115" s="5"/>
      <c r="K115" s="12"/>
      <c r="L115" s="9"/>
      <c r="M115" s="9"/>
      <c r="N115" s="9"/>
    </row>
    <row r="116" spans="1:14" s="5" customFormat="1" ht="29.4" customHeight="1" x14ac:dyDescent="0.25">
      <c r="A116" s="79" t="s">
        <v>330</v>
      </c>
      <c r="B116" s="305" t="s">
        <v>438</v>
      </c>
      <c r="C116" s="305"/>
      <c r="D116" s="305"/>
      <c r="E116" s="305"/>
      <c r="F116" s="305"/>
      <c r="G116" s="64"/>
      <c r="H116" s="64"/>
      <c r="I116" s="100"/>
    </row>
    <row r="117" spans="1:14" ht="18" x14ac:dyDescent="0.35">
      <c r="A117" s="80"/>
      <c r="B117" s="21"/>
      <c r="C117" s="66"/>
      <c r="D117" s="9"/>
      <c r="E117" s="73"/>
      <c r="F117" s="21"/>
      <c r="G117" s="9"/>
      <c r="H117" s="9"/>
      <c r="K117" s="90"/>
      <c r="L117" s="90"/>
      <c r="M117" s="90"/>
      <c r="N117" s="9"/>
    </row>
    <row r="118" spans="1:14" ht="18" x14ac:dyDescent="0.35">
      <c r="A118" s="80"/>
      <c r="B118" s="21" t="s">
        <v>122</v>
      </c>
      <c r="C118" s="66">
        <v>1</v>
      </c>
      <c r="D118" s="9"/>
      <c r="E118" s="73"/>
      <c r="F118" s="21"/>
      <c r="G118" s="9"/>
      <c r="H118" s="9"/>
      <c r="K118" s="90"/>
      <c r="L118" s="90"/>
      <c r="M118" s="90"/>
      <c r="N118" s="9"/>
    </row>
    <row r="119" spans="1:14" ht="18" x14ac:dyDescent="0.35">
      <c r="A119" s="80"/>
      <c r="B119" s="21" t="s">
        <v>52</v>
      </c>
      <c r="C119" s="66">
        <v>12</v>
      </c>
      <c r="D119" s="9" t="s">
        <v>9</v>
      </c>
      <c r="E119" s="73"/>
      <c r="F119" s="21"/>
      <c r="G119" s="9"/>
      <c r="H119" s="9"/>
      <c r="K119" s="90"/>
      <c r="L119" s="90"/>
      <c r="M119" s="90"/>
      <c r="N119" s="9"/>
    </row>
    <row r="120" spans="1:14" ht="15.6" x14ac:dyDescent="0.25">
      <c r="A120" s="80"/>
      <c r="B120" s="70" t="s">
        <v>0</v>
      </c>
      <c r="C120" s="71">
        <f>C118*C119</f>
        <v>12</v>
      </c>
      <c r="D120" s="65" t="s">
        <v>9</v>
      </c>
      <c r="E120" s="73"/>
      <c r="F120" s="21"/>
      <c r="G120" s="9"/>
      <c r="H120" s="9"/>
      <c r="J120" s="5"/>
      <c r="K120" s="5"/>
    </row>
    <row r="121" spans="1:14" ht="16.2" thickBot="1" x14ac:dyDescent="0.3">
      <c r="A121" s="80"/>
      <c r="B121" s="21"/>
      <c r="C121" s="67"/>
      <c r="D121" s="72"/>
      <c r="E121" s="73"/>
      <c r="F121" s="25"/>
      <c r="G121" s="21"/>
      <c r="H121" s="21"/>
      <c r="J121" s="5"/>
      <c r="K121" s="12"/>
      <c r="L121" s="9"/>
      <c r="M121" s="9"/>
      <c r="N121" s="9"/>
    </row>
    <row r="122" spans="1:14" s="5" customFormat="1" ht="29.4" customHeight="1" x14ac:dyDescent="0.25">
      <c r="A122" s="79" t="s">
        <v>331</v>
      </c>
      <c r="B122" s="305" t="s">
        <v>54</v>
      </c>
      <c r="C122" s="305"/>
      <c r="D122" s="305"/>
      <c r="E122" s="305"/>
      <c r="F122" s="305"/>
      <c r="G122" s="64"/>
      <c r="H122" s="64"/>
      <c r="I122" s="100"/>
    </row>
    <row r="123" spans="1:14" ht="18" x14ac:dyDescent="0.35">
      <c r="A123" s="80"/>
      <c r="B123" s="21"/>
      <c r="C123" s="66"/>
      <c r="D123" s="9"/>
      <c r="E123" s="73"/>
      <c r="F123" s="21"/>
      <c r="G123" s="9"/>
      <c r="H123" s="9"/>
      <c r="K123" s="90"/>
      <c r="L123" s="90"/>
      <c r="M123" s="90"/>
      <c r="N123" s="9"/>
    </row>
    <row r="124" spans="1:14" ht="18" x14ac:dyDescent="0.35">
      <c r="A124" s="80"/>
      <c r="B124" s="21" t="s">
        <v>143</v>
      </c>
      <c r="C124" s="66">
        <v>1</v>
      </c>
      <c r="D124" s="9" t="s">
        <v>37</v>
      </c>
      <c r="E124" s="73"/>
      <c r="F124" s="21"/>
      <c r="G124" s="9"/>
      <c r="H124" s="9"/>
      <c r="K124" s="90"/>
      <c r="L124" s="90"/>
      <c r="M124" s="90"/>
      <c r="N124" s="9"/>
    </row>
    <row r="125" spans="1:14" ht="18" x14ac:dyDescent="0.35">
      <c r="A125" s="80"/>
      <c r="B125" s="21" t="s">
        <v>52</v>
      </c>
      <c r="C125" s="66">
        <v>12</v>
      </c>
      <c r="D125" s="9" t="s">
        <v>9</v>
      </c>
      <c r="E125" s="73"/>
      <c r="F125" s="21"/>
      <c r="G125" s="9"/>
      <c r="H125" s="9"/>
      <c r="K125" s="90"/>
      <c r="L125" s="90"/>
      <c r="M125" s="90"/>
      <c r="N125" s="9"/>
    </row>
    <row r="126" spans="1:14" ht="15.6" x14ac:dyDescent="0.25">
      <c r="A126" s="80"/>
      <c r="B126" s="70" t="s">
        <v>0</v>
      </c>
      <c r="C126" s="71">
        <f>C124*C125</f>
        <v>12</v>
      </c>
      <c r="D126" s="65" t="s">
        <v>9</v>
      </c>
      <c r="E126" s="73"/>
      <c r="F126" s="21"/>
      <c r="G126" s="9"/>
      <c r="H126" s="9"/>
      <c r="J126" s="5"/>
      <c r="K126" s="5"/>
    </row>
    <row r="127" spans="1:14" ht="18.600000000000001" thickBot="1" x14ac:dyDescent="0.4">
      <c r="A127" s="80"/>
      <c r="B127" s="21"/>
      <c r="C127" s="66"/>
      <c r="D127" s="9"/>
      <c r="E127" s="73"/>
      <c r="F127" s="21"/>
      <c r="G127" s="9"/>
      <c r="H127" s="9"/>
      <c r="K127" s="90"/>
      <c r="L127" s="90"/>
      <c r="M127" s="90"/>
      <c r="N127" s="9"/>
    </row>
    <row r="128" spans="1:14" s="5" customFormat="1" ht="29.4" customHeight="1" x14ac:dyDescent="0.25">
      <c r="A128" s="79" t="s">
        <v>332</v>
      </c>
      <c r="B128" s="305" t="s">
        <v>43</v>
      </c>
      <c r="C128" s="305"/>
      <c r="D128" s="305"/>
      <c r="E128" s="305"/>
      <c r="F128" s="305"/>
      <c r="G128" s="64"/>
      <c r="H128" s="64"/>
      <c r="I128" s="100"/>
    </row>
    <row r="129" spans="1:14" ht="18" x14ac:dyDescent="0.35">
      <c r="A129" s="80"/>
      <c r="B129" s="21"/>
      <c r="C129" s="66"/>
      <c r="D129" s="9"/>
      <c r="E129" s="73"/>
      <c r="F129" s="21"/>
      <c r="G129" s="9"/>
      <c r="H129" s="9"/>
      <c r="K129" s="90"/>
      <c r="L129" s="90"/>
      <c r="M129" s="90"/>
      <c r="N129" s="9"/>
    </row>
    <row r="130" spans="1:14" ht="18" x14ac:dyDescent="0.35">
      <c r="A130" s="80"/>
      <c r="B130" s="21" t="s">
        <v>140</v>
      </c>
      <c r="C130" s="66">
        <v>2</v>
      </c>
      <c r="D130" s="9"/>
      <c r="E130" s="73"/>
      <c r="F130" s="21"/>
      <c r="G130" s="9"/>
      <c r="H130" s="9"/>
      <c r="K130" s="90"/>
      <c r="L130" s="90"/>
      <c r="M130" s="90"/>
      <c r="N130" s="9"/>
    </row>
    <row r="131" spans="1:14" ht="18" x14ac:dyDescent="0.35">
      <c r="A131" s="80"/>
      <c r="B131" s="21" t="s">
        <v>65</v>
      </c>
      <c r="C131" s="66">
        <v>2</v>
      </c>
      <c r="D131" s="9" t="s">
        <v>37</v>
      </c>
      <c r="E131" s="73"/>
      <c r="F131" s="21"/>
      <c r="G131" s="9"/>
      <c r="H131" s="9"/>
      <c r="K131" s="90"/>
      <c r="L131" s="90"/>
      <c r="M131" s="90"/>
      <c r="N131" s="9"/>
    </row>
    <row r="132" spans="1:14" ht="18" x14ac:dyDescent="0.35">
      <c r="A132" s="80"/>
      <c r="B132" s="21" t="s">
        <v>55</v>
      </c>
      <c r="C132" s="66">
        <f>80*4</f>
        <v>320</v>
      </c>
      <c r="D132" s="9" t="s">
        <v>145</v>
      </c>
      <c r="E132" s="73"/>
      <c r="F132" s="21"/>
      <c r="G132" s="9"/>
      <c r="H132" s="9"/>
      <c r="K132" s="90"/>
      <c r="L132" s="90"/>
      <c r="M132" s="90"/>
      <c r="N132" s="9"/>
    </row>
    <row r="133" spans="1:14" ht="18" x14ac:dyDescent="0.35">
      <c r="A133" s="80"/>
      <c r="B133" s="21" t="s">
        <v>52</v>
      </c>
      <c r="C133" s="66">
        <v>12</v>
      </c>
      <c r="D133" s="9" t="s">
        <v>9</v>
      </c>
      <c r="E133" s="73"/>
      <c r="F133" s="21"/>
      <c r="G133" s="9"/>
      <c r="H133" s="9"/>
      <c r="K133" s="90"/>
      <c r="L133" s="90"/>
      <c r="M133" s="90"/>
      <c r="N133" s="9"/>
    </row>
    <row r="134" spans="1:14" ht="15.6" x14ac:dyDescent="0.25">
      <c r="A134" s="80"/>
      <c r="B134" s="70" t="s">
        <v>0</v>
      </c>
      <c r="C134" s="71">
        <f>C132*C133*C131*C130</f>
        <v>15360</v>
      </c>
      <c r="D134" s="65" t="s">
        <v>56</v>
      </c>
      <c r="E134" s="73"/>
      <c r="F134" s="21"/>
      <c r="G134" s="9"/>
      <c r="H134" s="9"/>
      <c r="J134" s="5"/>
      <c r="K134" s="5"/>
    </row>
    <row r="135" spans="1:14" ht="16.2" thickBot="1" x14ac:dyDescent="0.3">
      <c r="A135" s="80"/>
      <c r="B135" s="21"/>
      <c r="C135" s="67"/>
      <c r="D135" s="72"/>
      <c r="E135" s="73"/>
      <c r="F135" s="25"/>
      <c r="G135" s="21"/>
      <c r="H135" s="21"/>
      <c r="J135" s="5"/>
      <c r="K135" s="12"/>
      <c r="L135" s="9"/>
      <c r="M135" s="9"/>
      <c r="N135" s="9"/>
    </row>
    <row r="136" spans="1:14" s="5" customFormat="1" ht="29.4" customHeight="1" x14ac:dyDescent="0.25">
      <c r="A136" s="79" t="s">
        <v>333</v>
      </c>
      <c r="B136" s="305" t="s">
        <v>144</v>
      </c>
      <c r="C136" s="305"/>
      <c r="D136" s="305"/>
      <c r="E136" s="305"/>
      <c r="F136" s="305"/>
      <c r="G136" s="64"/>
      <c r="H136" s="64"/>
      <c r="I136" s="100"/>
    </row>
    <row r="137" spans="1:14" ht="18" x14ac:dyDescent="0.35">
      <c r="A137" s="80"/>
      <c r="B137" s="21"/>
      <c r="C137" s="66"/>
      <c r="D137" s="9"/>
      <c r="E137" s="73"/>
      <c r="F137" s="21"/>
      <c r="G137" s="9"/>
      <c r="H137" s="9"/>
      <c r="K137" s="90"/>
      <c r="L137" s="90"/>
      <c r="M137" s="90"/>
      <c r="N137" s="9"/>
    </row>
    <row r="138" spans="1:14" ht="18" x14ac:dyDescent="0.35">
      <c r="A138" s="80"/>
      <c r="B138" s="21" t="s">
        <v>122</v>
      </c>
      <c r="C138" s="66">
        <v>5</v>
      </c>
      <c r="D138" s="9" t="s">
        <v>37</v>
      </c>
      <c r="E138" s="73" t="s">
        <v>138</v>
      </c>
      <c r="F138" s="21"/>
      <c r="G138" s="9"/>
      <c r="H138" s="9"/>
      <c r="K138" s="90"/>
      <c r="L138" s="90"/>
      <c r="M138" s="90"/>
      <c r="N138" s="9"/>
    </row>
    <row r="139" spans="1:14" ht="18" x14ac:dyDescent="0.35">
      <c r="A139" s="80"/>
      <c r="B139" s="21" t="s">
        <v>52</v>
      </c>
      <c r="C139" s="66">
        <v>12</v>
      </c>
      <c r="D139" s="9" t="s">
        <v>9</v>
      </c>
      <c r="E139" s="73"/>
      <c r="F139" s="21"/>
      <c r="G139" s="9"/>
      <c r="H139" s="9"/>
      <c r="K139" s="90"/>
      <c r="L139" s="90"/>
      <c r="M139" s="90"/>
      <c r="N139" s="9"/>
    </row>
    <row r="140" spans="1:14" ht="15.6" x14ac:dyDescent="0.25">
      <c r="A140" s="80"/>
      <c r="B140" s="70" t="s">
        <v>0</v>
      </c>
      <c r="C140" s="71">
        <f>C138*C139</f>
        <v>60</v>
      </c>
      <c r="D140" s="65" t="s">
        <v>9</v>
      </c>
      <c r="E140" s="73"/>
      <c r="F140" s="21"/>
      <c r="G140" s="9"/>
      <c r="H140" s="9"/>
      <c r="J140" s="5"/>
      <c r="K140" s="5"/>
    </row>
    <row r="141" spans="1:14" ht="16.2" thickBot="1" x14ac:dyDescent="0.3">
      <c r="A141" s="80"/>
      <c r="B141" s="21"/>
      <c r="C141" s="67"/>
      <c r="D141" s="72"/>
      <c r="E141" s="73"/>
      <c r="F141" s="25"/>
      <c r="G141" s="21"/>
      <c r="H141" s="21"/>
      <c r="J141" s="5"/>
      <c r="K141" s="12"/>
      <c r="L141" s="9"/>
      <c r="M141" s="9"/>
      <c r="N141" s="9"/>
    </row>
    <row r="142" spans="1:14" s="5" customFormat="1" ht="29.4" customHeight="1" x14ac:dyDescent="0.25">
      <c r="A142" s="79" t="s">
        <v>334</v>
      </c>
      <c r="B142" s="305" t="s">
        <v>54</v>
      </c>
      <c r="C142" s="305"/>
      <c r="D142" s="305"/>
      <c r="E142" s="305"/>
      <c r="F142" s="305"/>
      <c r="G142" s="64"/>
      <c r="H142" s="64"/>
      <c r="I142" s="100"/>
    </row>
    <row r="143" spans="1:14" ht="18" x14ac:dyDescent="0.35">
      <c r="A143" s="80"/>
      <c r="B143" s="21"/>
      <c r="C143" s="66"/>
      <c r="D143" s="9"/>
      <c r="E143" s="73"/>
      <c r="F143" s="21"/>
      <c r="G143" s="9"/>
      <c r="H143" s="9"/>
      <c r="K143" s="90"/>
      <c r="L143" s="90"/>
      <c r="M143" s="90"/>
      <c r="N143" s="9"/>
    </row>
    <row r="144" spans="1:14" ht="18" x14ac:dyDescent="0.35">
      <c r="A144" s="80"/>
      <c r="B144" s="21" t="s">
        <v>143</v>
      </c>
      <c r="C144" s="66">
        <v>5</v>
      </c>
      <c r="D144" s="9" t="s">
        <v>37</v>
      </c>
      <c r="E144" s="73"/>
      <c r="F144" s="21"/>
      <c r="G144" s="9"/>
      <c r="H144" s="9"/>
      <c r="K144" s="90"/>
      <c r="L144" s="90"/>
      <c r="M144" s="90"/>
      <c r="N144" s="9"/>
    </row>
    <row r="145" spans="1:14" ht="18" x14ac:dyDescent="0.35">
      <c r="A145" s="80"/>
      <c r="B145" s="21" t="s">
        <v>52</v>
      </c>
      <c r="C145" s="66">
        <v>12</v>
      </c>
      <c r="D145" s="9" t="s">
        <v>9</v>
      </c>
      <c r="E145" s="73"/>
      <c r="F145" s="21"/>
      <c r="G145" s="9"/>
      <c r="H145" s="9"/>
      <c r="K145" s="90"/>
      <c r="L145" s="90"/>
      <c r="M145" s="90"/>
      <c r="N145" s="9"/>
    </row>
    <row r="146" spans="1:14" ht="15.6" x14ac:dyDescent="0.25">
      <c r="A146" s="80"/>
      <c r="B146" s="70" t="s">
        <v>0</v>
      </c>
      <c r="C146" s="71">
        <f>C144*C145</f>
        <v>60</v>
      </c>
      <c r="D146" s="65" t="s">
        <v>9</v>
      </c>
      <c r="E146" s="73"/>
      <c r="F146" s="21"/>
      <c r="G146" s="9"/>
      <c r="H146" s="9"/>
      <c r="J146" s="5"/>
      <c r="K146" s="5"/>
    </row>
    <row r="147" spans="1:14" ht="18.600000000000001" thickBot="1" x14ac:dyDescent="0.4">
      <c r="A147" s="80"/>
      <c r="B147" s="21"/>
      <c r="C147" s="66"/>
      <c r="D147" s="9"/>
      <c r="E147" s="73"/>
      <c r="F147" s="21"/>
      <c r="G147" s="9"/>
      <c r="H147" s="9"/>
      <c r="K147" s="90"/>
      <c r="L147" s="90"/>
      <c r="M147" s="90"/>
      <c r="N147" s="9"/>
    </row>
    <row r="148" spans="1:14" s="5" customFormat="1" ht="29.4" customHeight="1" x14ac:dyDescent="0.25">
      <c r="A148" s="79" t="s">
        <v>335</v>
      </c>
      <c r="B148" s="305" t="s">
        <v>43</v>
      </c>
      <c r="C148" s="305"/>
      <c r="D148" s="305"/>
      <c r="E148" s="305"/>
      <c r="F148" s="305"/>
      <c r="G148" s="64"/>
      <c r="H148" s="64"/>
      <c r="I148" s="100"/>
    </row>
    <row r="149" spans="1:14" ht="18" x14ac:dyDescent="0.35">
      <c r="A149" s="80"/>
      <c r="B149" s="21"/>
      <c r="C149" s="66"/>
      <c r="D149" s="9"/>
      <c r="E149" s="73"/>
      <c r="F149" s="21"/>
      <c r="G149" s="9"/>
      <c r="H149" s="9"/>
      <c r="K149" s="90"/>
      <c r="L149" s="90"/>
      <c r="M149" s="90"/>
      <c r="N149" s="9"/>
    </row>
    <row r="150" spans="1:14" ht="18" x14ac:dyDescent="0.35">
      <c r="A150" s="80"/>
      <c r="B150" s="21" t="s">
        <v>140</v>
      </c>
      <c r="C150" s="66">
        <v>1</v>
      </c>
      <c r="D150" s="9"/>
      <c r="E150" s="73"/>
      <c r="F150" s="21"/>
      <c r="G150" s="9"/>
      <c r="H150" s="9"/>
      <c r="K150" s="90"/>
      <c r="L150" s="90"/>
      <c r="M150" s="90"/>
      <c r="N150" s="9"/>
    </row>
    <row r="151" spans="1:14" ht="18" x14ac:dyDescent="0.35">
      <c r="A151" s="80"/>
      <c r="B151" s="21" t="s">
        <v>65</v>
      </c>
      <c r="C151" s="66">
        <v>5</v>
      </c>
      <c r="D151" s="9" t="s">
        <v>37</v>
      </c>
      <c r="E151" s="73"/>
      <c r="F151" s="21"/>
      <c r="G151" s="9"/>
      <c r="H151" s="9"/>
      <c r="K151" s="90"/>
      <c r="L151" s="90"/>
      <c r="M151" s="90"/>
      <c r="N151" s="9"/>
    </row>
    <row r="152" spans="1:14" ht="18" x14ac:dyDescent="0.35">
      <c r="A152" s="80"/>
      <c r="B152" s="21" t="s">
        <v>55</v>
      </c>
      <c r="C152" s="66">
        <f>80*4</f>
        <v>320</v>
      </c>
      <c r="D152" s="9" t="s">
        <v>145</v>
      </c>
      <c r="E152" s="73"/>
      <c r="F152" s="21"/>
      <c r="G152" s="9"/>
      <c r="H152" s="9"/>
      <c r="K152" s="90"/>
      <c r="L152" s="90"/>
      <c r="M152" s="90"/>
      <c r="N152" s="9"/>
    </row>
    <row r="153" spans="1:14" ht="18" x14ac:dyDescent="0.35">
      <c r="A153" s="80"/>
      <c r="B153" s="21" t="s">
        <v>52</v>
      </c>
      <c r="C153" s="66">
        <v>12</v>
      </c>
      <c r="D153" s="9" t="s">
        <v>9</v>
      </c>
      <c r="E153" s="73"/>
      <c r="F153" s="21"/>
      <c r="G153" s="9"/>
      <c r="H153" s="9"/>
      <c r="K153" s="90"/>
      <c r="L153" s="90"/>
      <c r="M153" s="90"/>
      <c r="N153" s="9"/>
    </row>
    <row r="154" spans="1:14" ht="15.6" x14ac:dyDescent="0.25">
      <c r="A154" s="80"/>
      <c r="B154" s="70" t="s">
        <v>0</v>
      </c>
      <c r="C154" s="71">
        <f>C152*C153*C151*C150</f>
        <v>19200</v>
      </c>
      <c r="D154" s="65" t="s">
        <v>56</v>
      </c>
      <c r="E154" s="73"/>
      <c r="F154" s="21"/>
      <c r="G154" s="9"/>
      <c r="H154" s="9"/>
      <c r="J154" s="5"/>
      <c r="K154" s="5"/>
    </row>
    <row r="155" spans="1:14" ht="16.2" thickBot="1" x14ac:dyDescent="0.3">
      <c r="A155" s="80"/>
      <c r="B155" s="21"/>
      <c r="C155" s="67"/>
      <c r="D155" s="72"/>
      <c r="E155" s="73"/>
      <c r="F155" s="25"/>
      <c r="G155" s="21"/>
      <c r="H155" s="21"/>
      <c r="J155" s="5"/>
      <c r="K155" s="12"/>
      <c r="L155" s="9"/>
      <c r="M155" s="9"/>
      <c r="N155" s="9"/>
    </row>
    <row r="156" spans="1:14" s="5" customFormat="1" ht="29.4" customHeight="1" x14ac:dyDescent="0.25">
      <c r="A156" s="79" t="s">
        <v>336</v>
      </c>
      <c r="B156" s="305" t="s">
        <v>121</v>
      </c>
      <c r="C156" s="305"/>
      <c r="D156" s="305"/>
      <c r="E156" s="305"/>
      <c r="F156" s="305"/>
      <c r="G156" s="64"/>
      <c r="H156" s="64"/>
      <c r="I156" s="100"/>
    </row>
    <row r="157" spans="1:14" ht="18" x14ac:dyDescent="0.35">
      <c r="A157" s="80"/>
      <c r="B157" s="21"/>
      <c r="C157" s="66"/>
      <c r="D157" s="9"/>
      <c r="E157" s="73"/>
      <c r="F157" s="21"/>
      <c r="G157" s="9"/>
      <c r="H157" s="9"/>
      <c r="K157" s="90"/>
      <c r="L157" s="90"/>
      <c r="M157" s="90"/>
      <c r="N157" s="9"/>
    </row>
    <row r="158" spans="1:14" ht="18" x14ac:dyDescent="0.35">
      <c r="A158" s="80"/>
      <c r="B158" s="21" t="s">
        <v>122</v>
      </c>
      <c r="C158" s="66">
        <v>1</v>
      </c>
      <c r="D158" s="9"/>
      <c r="E158" s="91"/>
      <c r="F158" s="21"/>
      <c r="G158" s="9"/>
      <c r="H158" s="9"/>
      <c r="K158" s="90"/>
      <c r="L158" s="90"/>
      <c r="M158" s="90"/>
      <c r="N158" s="9"/>
    </row>
    <row r="159" spans="1:14" ht="18" x14ac:dyDescent="0.35">
      <c r="A159" s="80"/>
      <c r="B159" s="21" t="s">
        <v>52</v>
      </c>
      <c r="C159" s="66">
        <v>12</v>
      </c>
      <c r="D159" s="9" t="s">
        <v>9</v>
      </c>
      <c r="E159" s="73"/>
      <c r="F159" s="21"/>
      <c r="G159" s="9"/>
      <c r="H159" s="9"/>
      <c r="K159" s="90"/>
      <c r="L159" s="90"/>
      <c r="M159" s="90"/>
      <c r="N159" s="9"/>
    </row>
    <row r="160" spans="1:14" ht="15.6" x14ac:dyDescent="0.25">
      <c r="A160" s="80"/>
      <c r="B160" s="70" t="s">
        <v>0</v>
      </c>
      <c r="C160" s="71">
        <f>C158*C159</f>
        <v>12</v>
      </c>
      <c r="D160" s="65" t="s">
        <v>9</v>
      </c>
      <c r="E160" s="73"/>
      <c r="F160" s="21"/>
      <c r="G160" s="9"/>
      <c r="H160" s="9"/>
      <c r="J160" s="5"/>
      <c r="K160" s="5"/>
    </row>
    <row r="161" spans="1:14" ht="16.2" thickBot="1" x14ac:dyDescent="0.3">
      <c r="A161" s="80"/>
      <c r="B161" s="21"/>
      <c r="C161" s="67"/>
      <c r="D161" s="72"/>
      <c r="E161" s="73"/>
      <c r="F161" s="25"/>
      <c r="G161" s="21"/>
      <c r="H161" s="21"/>
      <c r="J161" s="5"/>
      <c r="K161" s="12"/>
      <c r="L161" s="9"/>
      <c r="M161" s="9"/>
      <c r="N161" s="9"/>
    </row>
    <row r="162" spans="1:14" s="5" customFormat="1" ht="29.4" customHeight="1" x14ac:dyDescent="0.25">
      <c r="A162" s="79" t="s">
        <v>337</v>
      </c>
      <c r="B162" s="305" t="s">
        <v>54</v>
      </c>
      <c r="C162" s="305"/>
      <c r="D162" s="305"/>
      <c r="E162" s="305"/>
      <c r="F162" s="305"/>
      <c r="G162" s="64"/>
      <c r="H162" s="64"/>
      <c r="I162" s="100"/>
    </row>
    <row r="163" spans="1:14" ht="18" x14ac:dyDescent="0.35">
      <c r="A163" s="80"/>
      <c r="B163" s="21"/>
      <c r="C163" s="66"/>
      <c r="D163" s="9"/>
      <c r="E163" s="73"/>
      <c r="F163" s="21"/>
      <c r="G163" s="9"/>
      <c r="H163" s="9"/>
      <c r="K163" s="90"/>
      <c r="L163" s="90"/>
      <c r="M163" s="90"/>
      <c r="N163" s="9"/>
    </row>
    <row r="164" spans="1:14" ht="18" x14ac:dyDescent="0.35">
      <c r="A164" s="80"/>
      <c r="B164" s="21" t="s">
        <v>143</v>
      </c>
      <c r="C164" s="66">
        <v>1</v>
      </c>
      <c r="D164" s="9" t="s">
        <v>37</v>
      </c>
      <c r="E164" s="73"/>
      <c r="F164" s="21"/>
      <c r="G164" s="9"/>
      <c r="H164" s="9"/>
      <c r="K164" s="90"/>
      <c r="L164" s="90"/>
      <c r="M164" s="90"/>
      <c r="N164" s="9"/>
    </row>
    <row r="165" spans="1:14" ht="18" x14ac:dyDescent="0.35">
      <c r="A165" s="80"/>
      <c r="B165" s="21" t="s">
        <v>52</v>
      </c>
      <c r="C165" s="66">
        <v>12</v>
      </c>
      <c r="D165" s="9" t="s">
        <v>9</v>
      </c>
      <c r="E165" s="73"/>
      <c r="F165" s="21"/>
      <c r="G165" s="9"/>
      <c r="H165" s="9"/>
      <c r="K165" s="90"/>
      <c r="L165" s="90"/>
      <c r="M165" s="90"/>
      <c r="N165" s="9"/>
    </row>
    <row r="166" spans="1:14" ht="15.6" x14ac:dyDescent="0.25">
      <c r="A166" s="80"/>
      <c r="B166" s="70" t="s">
        <v>0</v>
      </c>
      <c r="C166" s="71">
        <f>C164*C165</f>
        <v>12</v>
      </c>
      <c r="D166" s="65" t="s">
        <v>9</v>
      </c>
      <c r="E166" s="73"/>
      <c r="F166" s="21"/>
      <c r="G166" s="9"/>
      <c r="H166" s="9"/>
      <c r="J166" s="5"/>
      <c r="K166" s="5"/>
    </row>
    <row r="167" spans="1:14" ht="18.600000000000001" thickBot="1" x14ac:dyDescent="0.4">
      <c r="A167" s="80"/>
      <c r="B167" s="21"/>
      <c r="C167" s="66"/>
      <c r="D167" s="9"/>
      <c r="E167" s="73"/>
      <c r="F167" s="21"/>
      <c r="G167" s="9"/>
      <c r="H167" s="9"/>
      <c r="K167" s="90"/>
      <c r="L167" s="90"/>
      <c r="M167" s="90"/>
      <c r="N167" s="9"/>
    </row>
    <row r="168" spans="1:14" s="5" customFormat="1" ht="29.4" customHeight="1" x14ac:dyDescent="0.25">
      <c r="A168" s="79" t="s">
        <v>338</v>
      </c>
      <c r="B168" s="305" t="s">
        <v>43</v>
      </c>
      <c r="C168" s="305"/>
      <c r="D168" s="305"/>
      <c r="E168" s="305"/>
      <c r="F168" s="305"/>
      <c r="G168" s="64"/>
      <c r="H168" s="64"/>
      <c r="I168" s="100"/>
    </row>
    <row r="169" spans="1:14" ht="18" x14ac:dyDescent="0.35">
      <c r="A169" s="80"/>
      <c r="B169" s="21"/>
      <c r="C169" s="66"/>
      <c r="D169" s="9"/>
      <c r="E169" s="73"/>
      <c r="F169" s="21"/>
      <c r="G169" s="9"/>
      <c r="H169" s="9"/>
      <c r="K169" s="90"/>
      <c r="L169" s="90"/>
      <c r="M169" s="90"/>
      <c r="N169" s="9"/>
    </row>
    <row r="170" spans="1:14" ht="18" x14ac:dyDescent="0.35">
      <c r="A170" s="80"/>
      <c r="B170" s="21" t="s">
        <v>140</v>
      </c>
      <c r="C170" s="66">
        <v>1</v>
      </c>
      <c r="D170" s="9"/>
      <c r="E170" s="73"/>
      <c r="F170" s="21"/>
      <c r="G170" s="9"/>
      <c r="H170" s="9"/>
      <c r="K170" s="90"/>
      <c r="L170" s="90"/>
      <c r="M170" s="90"/>
      <c r="N170" s="9"/>
    </row>
    <row r="171" spans="1:14" ht="18" x14ac:dyDescent="0.35">
      <c r="A171" s="80"/>
      <c r="B171" s="21" t="s">
        <v>65</v>
      </c>
      <c r="C171" s="66">
        <v>1</v>
      </c>
      <c r="D171" s="9" t="s">
        <v>37</v>
      </c>
      <c r="E171" s="73"/>
      <c r="F171" s="21"/>
      <c r="G171" s="9"/>
      <c r="H171" s="9"/>
      <c r="K171" s="90"/>
      <c r="L171" s="90"/>
      <c r="M171" s="90"/>
      <c r="N171" s="9"/>
    </row>
    <row r="172" spans="1:14" ht="18" x14ac:dyDescent="0.35">
      <c r="A172" s="80"/>
      <c r="B172" s="21" t="s">
        <v>55</v>
      </c>
      <c r="C172" s="66">
        <f>80*4</f>
        <v>320</v>
      </c>
      <c r="D172" s="9" t="s">
        <v>145</v>
      </c>
      <c r="E172" s="73"/>
      <c r="F172" s="21"/>
      <c r="G172" s="9"/>
      <c r="H172" s="9"/>
      <c r="K172" s="90"/>
      <c r="L172" s="90"/>
      <c r="M172" s="90"/>
      <c r="N172" s="9"/>
    </row>
    <row r="173" spans="1:14" ht="18" x14ac:dyDescent="0.35">
      <c r="A173" s="80"/>
      <c r="B173" s="21" t="s">
        <v>52</v>
      </c>
      <c r="C173" s="66">
        <v>12</v>
      </c>
      <c r="D173" s="9" t="s">
        <v>9</v>
      </c>
      <c r="E173" s="73"/>
      <c r="F173" s="21"/>
      <c r="G173" s="9"/>
      <c r="H173" s="9"/>
      <c r="K173" s="90"/>
      <c r="L173" s="90"/>
      <c r="M173" s="90"/>
      <c r="N173" s="9"/>
    </row>
    <row r="174" spans="1:14" ht="15.6" x14ac:dyDescent="0.25">
      <c r="A174" s="80"/>
      <c r="B174" s="70" t="s">
        <v>0</v>
      </c>
      <c r="C174" s="71">
        <f>C172*C173*C171*C170</f>
        <v>3840</v>
      </c>
      <c r="D174" s="65" t="s">
        <v>56</v>
      </c>
      <c r="E174" s="73"/>
      <c r="F174" s="21"/>
      <c r="G174" s="9"/>
      <c r="H174" s="9"/>
      <c r="J174" s="5"/>
      <c r="K174" s="5"/>
    </row>
    <row r="175" spans="1:14" ht="16.2" thickBot="1" x14ac:dyDescent="0.3">
      <c r="A175" s="80"/>
      <c r="B175" s="21"/>
      <c r="C175" s="67"/>
      <c r="D175" s="72"/>
      <c r="E175" s="73"/>
      <c r="F175" s="25"/>
      <c r="G175" s="21"/>
      <c r="H175" s="21"/>
      <c r="J175" s="5"/>
      <c r="K175" s="12"/>
      <c r="L175" s="9"/>
      <c r="M175" s="9"/>
      <c r="N175" s="9"/>
    </row>
    <row r="176" spans="1:14" s="5" customFormat="1" ht="29.4" customHeight="1" x14ac:dyDescent="0.25">
      <c r="A176" s="79" t="s">
        <v>339</v>
      </c>
      <c r="B176" s="305" t="s">
        <v>123</v>
      </c>
      <c r="C176" s="305"/>
      <c r="D176" s="305"/>
      <c r="E176" s="305"/>
      <c r="F176" s="305"/>
      <c r="G176" s="64"/>
      <c r="H176" s="64"/>
      <c r="I176" s="100"/>
    </row>
    <row r="177" spans="1:14" ht="18" x14ac:dyDescent="0.35">
      <c r="A177" s="80"/>
      <c r="B177" s="21"/>
      <c r="C177" s="66"/>
      <c r="D177" s="9"/>
      <c r="E177" s="73"/>
      <c r="F177" s="21"/>
      <c r="G177" s="9"/>
      <c r="H177" s="9"/>
      <c r="K177" s="90"/>
      <c r="L177" s="90"/>
      <c r="M177" s="90"/>
      <c r="N177" s="9"/>
    </row>
    <row r="178" spans="1:14" ht="18" x14ac:dyDescent="0.35">
      <c r="A178" s="80"/>
      <c r="B178" s="21" t="s">
        <v>122</v>
      </c>
      <c r="C178" s="66">
        <v>1</v>
      </c>
      <c r="D178" s="9"/>
      <c r="E178" s="91"/>
      <c r="F178" s="21"/>
      <c r="G178" s="9"/>
      <c r="H178" s="9"/>
      <c r="K178" s="90"/>
      <c r="L178" s="90"/>
      <c r="M178" s="90"/>
      <c r="N178" s="9"/>
    </row>
    <row r="179" spans="1:14" ht="18" x14ac:dyDescent="0.35">
      <c r="A179" s="80"/>
      <c r="B179" s="21" t="s">
        <v>52</v>
      </c>
      <c r="C179" s="66">
        <v>12</v>
      </c>
      <c r="D179" s="9" t="s">
        <v>9</v>
      </c>
      <c r="E179" s="73"/>
      <c r="F179" s="21"/>
      <c r="G179" s="9"/>
      <c r="H179" s="9"/>
      <c r="K179" s="90"/>
      <c r="L179" s="90"/>
      <c r="M179" s="90"/>
      <c r="N179" s="9"/>
    </row>
    <row r="180" spans="1:14" ht="15.6" x14ac:dyDescent="0.25">
      <c r="A180" s="80"/>
      <c r="B180" s="70" t="s">
        <v>0</v>
      </c>
      <c r="C180" s="71">
        <f>C178*C179</f>
        <v>12</v>
      </c>
      <c r="D180" s="65" t="s">
        <v>9</v>
      </c>
      <c r="E180" s="73"/>
      <c r="F180" s="21"/>
      <c r="G180" s="9"/>
      <c r="H180" s="9"/>
      <c r="J180" s="5"/>
      <c r="K180" s="5"/>
    </row>
    <row r="181" spans="1:14" ht="16.2" thickBot="1" x14ac:dyDescent="0.3">
      <c r="A181" s="80"/>
      <c r="B181" s="21"/>
      <c r="C181" s="67"/>
      <c r="D181" s="72"/>
      <c r="E181" s="73"/>
      <c r="F181" s="25"/>
      <c r="G181" s="21"/>
      <c r="H181" s="21"/>
      <c r="J181" s="5"/>
      <c r="K181" s="12"/>
      <c r="L181" s="9"/>
      <c r="M181" s="9"/>
      <c r="N181" s="9"/>
    </row>
    <row r="182" spans="1:14" s="5" customFormat="1" ht="29.4" customHeight="1" x14ac:dyDescent="0.25">
      <c r="A182" s="79" t="s">
        <v>340</v>
      </c>
      <c r="B182" s="305" t="s">
        <v>54</v>
      </c>
      <c r="C182" s="305"/>
      <c r="D182" s="305"/>
      <c r="E182" s="305"/>
      <c r="F182" s="305"/>
      <c r="G182" s="64"/>
      <c r="H182" s="64"/>
      <c r="I182" s="100"/>
    </row>
    <row r="183" spans="1:14" ht="18" x14ac:dyDescent="0.35">
      <c r="A183" s="80"/>
      <c r="B183" s="21"/>
      <c r="C183" s="66"/>
      <c r="D183" s="9"/>
      <c r="E183" s="73"/>
      <c r="F183" s="21"/>
      <c r="G183" s="9"/>
      <c r="H183" s="9"/>
      <c r="K183" s="90"/>
      <c r="L183" s="90"/>
      <c r="M183" s="90"/>
      <c r="N183" s="9"/>
    </row>
    <row r="184" spans="1:14" ht="18" x14ac:dyDescent="0.35">
      <c r="A184" s="80"/>
      <c r="B184" s="21" t="s">
        <v>143</v>
      </c>
      <c r="C184" s="66">
        <v>1</v>
      </c>
      <c r="D184" s="9" t="s">
        <v>37</v>
      </c>
      <c r="E184" s="73"/>
      <c r="F184" s="21"/>
      <c r="G184" s="9"/>
      <c r="H184" s="9"/>
      <c r="K184" s="90"/>
      <c r="L184" s="90"/>
      <c r="M184" s="90"/>
      <c r="N184" s="9"/>
    </row>
    <row r="185" spans="1:14" ht="18" x14ac:dyDescent="0.35">
      <c r="A185" s="80"/>
      <c r="B185" s="21" t="s">
        <v>52</v>
      </c>
      <c r="C185" s="66">
        <v>12</v>
      </c>
      <c r="D185" s="9" t="s">
        <v>9</v>
      </c>
      <c r="E185" s="73"/>
      <c r="F185" s="21"/>
      <c r="G185" s="9"/>
      <c r="H185" s="9"/>
      <c r="K185" s="90"/>
      <c r="L185" s="90"/>
      <c r="M185" s="90"/>
      <c r="N185" s="9"/>
    </row>
    <row r="186" spans="1:14" ht="15.6" x14ac:dyDescent="0.25">
      <c r="A186" s="80"/>
      <c r="B186" s="70" t="s">
        <v>0</v>
      </c>
      <c r="C186" s="71">
        <f>C184*C185</f>
        <v>12</v>
      </c>
      <c r="D186" s="65" t="s">
        <v>9</v>
      </c>
      <c r="E186" s="73"/>
      <c r="F186" s="21"/>
      <c r="G186" s="9"/>
      <c r="H186" s="9"/>
      <c r="J186" s="5"/>
      <c r="K186" s="5"/>
    </row>
    <row r="187" spans="1:14" ht="18.600000000000001" thickBot="1" x14ac:dyDescent="0.4">
      <c r="A187" s="80"/>
      <c r="B187" s="21"/>
      <c r="C187" s="66"/>
      <c r="D187" s="9"/>
      <c r="E187" s="73"/>
      <c r="F187" s="21"/>
      <c r="G187" s="9"/>
      <c r="H187" s="9"/>
      <c r="K187" s="90"/>
      <c r="L187" s="90"/>
      <c r="M187" s="90"/>
      <c r="N187" s="9"/>
    </row>
    <row r="188" spans="1:14" s="5" customFormat="1" ht="29.4" customHeight="1" x14ac:dyDescent="0.25">
      <c r="A188" s="79" t="s">
        <v>341</v>
      </c>
      <c r="B188" s="305" t="s">
        <v>43</v>
      </c>
      <c r="C188" s="305"/>
      <c r="D188" s="305"/>
      <c r="E188" s="305"/>
      <c r="F188" s="305"/>
      <c r="G188" s="64"/>
      <c r="H188" s="64"/>
      <c r="I188" s="100"/>
    </row>
    <row r="189" spans="1:14" ht="18" x14ac:dyDescent="0.35">
      <c r="A189" s="80"/>
      <c r="B189" s="21"/>
      <c r="C189" s="66"/>
      <c r="D189" s="9"/>
      <c r="E189" s="73"/>
      <c r="F189" s="21"/>
      <c r="G189" s="9"/>
      <c r="H189" s="9"/>
      <c r="K189" s="90"/>
      <c r="L189" s="90"/>
      <c r="M189" s="90"/>
      <c r="N189" s="9"/>
    </row>
    <row r="190" spans="1:14" ht="18" x14ac:dyDescent="0.35">
      <c r="A190" s="80"/>
      <c r="B190" s="21" t="s">
        <v>140</v>
      </c>
      <c r="C190" s="66">
        <v>1</v>
      </c>
      <c r="D190" s="9"/>
      <c r="E190" s="73"/>
      <c r="F190" s="21"/>
      <c r="G190" s="9"/>
      <c r="H190" s="9"/>
      <c r="K190" s="90"/>
      <c r="L190" s="90"/>
      <c r="M190" s="90"/>
      <c r="N190" s="9"/>
    </row>
    <row r="191" spans="1:14" ht="18" x14ac:dyDescent="0.35">
      <c r="A191" s="80"/>
      <c r="B191" s="21" t="s">
        <v>65</v>
      </c>
      <c r="C191" s="66">
        <v>1</v>
      </c>
      <c r="D191" s="9" t="s">
        <v>37</v>
      </c>
      <c r="E191" s="73"/>
      <c r="F191" s="21"/>
      <c r="G191" s="9"/>
      <c r="H191" s="9"/>
      <c r="K191" s="90"/>
      <c r="L191" s="90"/>
      <c r="M191" s="90"/>
      <c r="N191" s="9"/>
    </row>
    <row r="192" spans="1:14" ht="18" x14ac:dyDescent="0.35">
      <c r="A192" s="80"/>
      <c r="B192" s="21" t="s">
        <v>55</v>
      </c>
      <c r="C192" s="66">
        <f>80*4</f>
        <v>320</v>
      </c>
      <c r="D192" s="9" t="s">
        <v>145</v>
      </c>
      <c r="E192" s="73"/>
      <c r="F192" s="21"/>
      <c r="G192" s="9"/>
      <c r="H192" s="9"/>
      <c r="K192" s="90"/>
      <c r="L192" s="90"/>
      <c r="M192" s="90"/>
      <c r="N192" s="9"/>
    </row>
    <row r="193" spans="1:14" ht="18" x14ac:dyDescent="0.35">
      <c r="A193" s="80"/>
      <c r="B193" s="21" t="s">
        <v>52</v>
      </c>
      <c r="C193" s="66">
        <v>12</v>
      </c>
      <c r="D193" s="9" t="s">
        <v>9</v>
      </c>
      <c r="E193" s="73"/>
      <c r="F193" s="21"/>
      <c r="G193" s="9"/>
      <c r="H193" s="9"/>
      <c r="K193" s="90"/>
      <c r="L193" s="90"/>
      <c r="M193" s="90"/>
      <c r="N193" s="9"/>
    </row>
    <row r="194" spans="1:14" ht="15.6" x14ac:dyDescent="0.25">
      <c r="A194" s="80"/>
      <c r="B194" s="70" t="s">
        <v>0</v>
      </c>
      <c r="C194" s="71">
        <f>C192*C193*C191*C190</f>
        <v>3840</v>
      </c>
      <c r="D194" s="65" t="s">
        <v>56</v>
      </c>
      <c r="E194" s="73"/>
      <c r="F194" s="21"/>
      <c r="G194" s="9"/>
      <c r="H194" s="9"/>
      <c r="J194" s="5"/>
      <c r="K194" s="5"/>
    </row>
    <row r="195" spans="1:14" ht="16.2" thickBot="1" x14ac:dyDescent="0.3">
      <c r="A195" s="80"/>
      <c r="B195" s="21"/>
      <c r="C195" s="67"/>
      <c r="D195" s="72"/>
      <c r="E195" s="73"/>
      <c r="F195" s="25"/>
      <c r="G195" s="21"/>
      <c r="H195" s="21"/>
      <c r="J195" s="5"/>
      <c r="K195" s="12"/>
      <c r="L195" s="9"/>
      <c r="M195" s="9"/>
      <c r="N195" s="9"/>
    </row>
    <row r="196" spans="1:14" s="5" customFormat="1" ht="29.4" customHeight="1" x14ac:dyDescent="0.25">
      <c r="A196" s="79" t="s">
        <v>342</v>
      </c>
      <c r="B196" s="305" t="s">
        <v>439</v>
      </c>
      <c r="C196" s="305"/>
      <c r="D196" s="305"/>
      <c r="E196" s="305"/>
      <c r="F196" s="305"/>
      <c r="G196" s="64"/>
      <c r="H196" s="64"/>
      <c r="I196" s="100"/>
    </row>
    <row r="197" spans="1:14" ht="18" x14ac:dyDescent="0.35">
      <c r="A197" s="80"/>
      <c r="B197" s="21"/>
      <c r="C197" s="66"/>
      <c r="D197" s="9"/>
      <c r="E197" s="73"/>
      <c r="F197" s="21"/>
      <c r="G197" s="9"/>
      <c r="H197" s="9"/>
      <c r="K197" s="90"/>
      <c r="L197" s="90"/>
      <c r="M197" s="90"/>
      <c r="N197" s="9"/>
    </row>
    <row r="198" spans="1:14" ht="18" x14ac:dyDescent="0.35">
      <c r="A198" s="80"/>
      <c r="B198" s="21" t="s">
        <v>122</v>
      </c>
      <c r="C198" s="66">
        <v>1</v>
      </c>
      <c r="D198" s="9"/>
      <c r="E198" s="91"/>
      <c r="F198" s="21"/>
      <c r="G198" s="9"/>
      <c r="H198" s="9"/>
      <c r="K198" s="90"/>
      <c r="L198" s="90"/>
      <c r="M198" s="90"/>
      <c r="N198" s="9"/>
    </row>
    <row r="199" spans="1:14" ht="18" x14ac:dyDescent="0.35">
      <c r="A199" s="80"/>
      <c r="B199" s="21" t="s">
        <v>52</v>
      </c>
      <c r="C199" s="66">
        <v>12</v>
      </c>
      <c r="D199" s="9" t="s">
        <v>9</v>
      </c>
      <c r="E199" s="73"/>
      <c r="F199" s="21"/>
      <c r="G199" s="9"/>
      <c r="H199" s="9"/>
      <c r="K199" s="90"/>
      <c r="L199" s="90"/>
      <c r="M199" s="90"/>
      <c r="N199" s="9"/>
    </row>
    <row r="200" spans="1:14" ht="15.6" x14ac:dyDescent="0.25">
      <c r="A200" s="80"/>
      <c r="B200" s="70" t="s">
        <v>0</v>
      </c>
      <c r="C200" s="71">
        <f>C198*C199</f>
        <v>12</v>
      </c>
      <c r="D200" s="65" t="s">
        <v>9</v>
      </c>
      <c r="E200" s="73"/>
      <c r="F200" s="21"/>
      <c r="G200" s="9"/>
      <c r="H200" s="9"/>
      <c r="J200" s="5"/>
      <c r="K200" s="5"/>
    </row>
    <row r="201" spans="1:14" ht="16.2" thickBot="1" x14ac:dyDescent="0.3">
      <c r="A201" s="80"/>
      <c r="B201" s="21"/>
      <c r="C201" s="67"/>
      <c r="D201" s="72"/>
      <c r="E201" s="73"/>
      <c r="F201" s="25"/>
      <c r="G201" s="21"/>
      <c r="H201" s="21"/>
      <c r="J201" s="5"/>
      <c r="K201" s="12"/>
      <c r="L201" s="9"/>
      <c r="M201" s="9"/>
      <c r="N201" s="9"/>
    </row>
    <row r="202" spans="1:14" s="5" customFormat="1" ht="29.4" customHeight="1" x14ac:dyDescent="0.25">
      <c r="A202" s="79" t="s">
        <v>343</v>
      </c>
      <c r="B202" s="305" t="s">
        <v>54</v>
      </c>
      <c r="C202" s="305"/>
      <c r="D202" s="305"/>
      <c r="E202" s="305"/>
      <c r="F202" s="305"/>
      <c r="G202" s="64"/>
      <c r="H202" s="64"/>
      <c r="I202" s="100"/>
    </row>
    <row r="203" spans="1:14" ht="18" x14ac:dyDescent="0.35">
      <c r="A203" s="80"/>
      <c r="B203" s="21"/>
      <c r="C203" s="66"/>
      <c r="D203" s="9"/>
      <c r="E203" s="73"/>
      <c r="F203" s="21"/>
      <c r="G203" s="9"/>
      <c r="H203" s="9"/>
      <c r="K203" s="90"/>
      <c r="L203" s="90"/>
      <c r="M203" s="90"/>
      <c r="N203" s="9"/>
    </row>
    <row r="204" spans="1:14" ht="18" x14ac:dyDescent="0.35">
      <c r="A204" s="80"/>
      <c r="B204" s="21" t="s">
        <v>143</v>
      </c>
      <c r="C204" s="66">
        <v>1</v>
      </c>
      <c r="D204" s="9" t="s">
        <v>37</v>
      </c>
      <c r="E204" s="73"/>
      <c r="F204" s="21"/>
      <c r="G204" s="9"/>
      <c r="H204" s="9"/>
      <c r="K204" s="90"/>
      <c r="L204" s="90"/>
      <c r="M204" s="90"/>
      <c r="N204" s="9"/>
    </row>
    <row r="205" spans="1:14" ht="18" x14ac:dyDescent="0.35">
      <c r="A205" s="80"/>
      <c r="B205" s="21" t="s">
        <v>52</v>
      </c>
      <c r="C205" s="66">
        <v>12</v>
      </c>
      <c r="D205" s="9" t="s">
        <v>9</v>
      </c>
      <c r="E205" s="73"/>
      <c r="F205" s="21"/>
      <c r="G205" s="9"/>
      <c r="H205" s="9"/>
      <c r="K205" s="90"/>
      <c r="L205" s="90"/>
      <c r="M205" s="90"/>
      <c r="N205" s="9"/>
    </row>
    <row r="206" spans="1:14" ht="15.6" x14ac:dyDescent="0.25">
      <c r="A206" s="80"/>
      <c r="B206" s="70" t="s">
        <v>0</v>
      </c>
      <c r="C206" s="71">
        <f>C204*C205</f>
        <v>12</v>
      </c>
      <c r="D206" s="65" t="s">
        <v>9</v>
      </c>
      <c r="E206" s="73"/>
      <c r="F206" s="21"/>
      <c r="G206" s="9"/>
      <c r="H206" s="9"/>
      <c r="J206" s="5"/>
      <c r="K206" s="5"/>
    </row>
    <row r="207" spans="1:14" ht="18.600000000000001" thickBot="1" x14ac:dyDescent="0.4">
      <c r="A207" s="80"/>
      <c r="B207" s="21"/>
      <c r="C207" s="66"/>
      <c r="D207" s="9"/>
      <c r="E207" s="73"/>
      <c r="F207" s="21"/>
      <c r="G207" s="9"/>
      <c r="H207" s="9"/>
      <c r="K207" s="90"/>
      <c r="L207" s="90"/>
      <c r="M207" s="90"/>
      <c r="N207" s="9"/>
    </row>
    <row r="208" spans="1:14" s="5" customFormat="1" ht="29.4" customHeight="1" x14ac:dyDescent="0.25">
      <c r="A208" s="79" t="s">
        <v>344</v>
      </c>
      <c r="B208" s="305" t="s">
        <v>43</v>
      </c>
      <c r="C208" s="305"/>
      <c r="D208" s="305"/>
      <c r="E208" s="305"/>
      <c r="F208" s="305"/>
      <c r="G208" s="64"/>
      <c r="H208" s="64"/>
      <c r="I208" s="100"/>
    </row>
    <row r="209" spans="1:14" ht="18" x14ac:dyDescent="0.35">
      <c r="A209" s="80"/>
      <c r="B209" s="21"/>
      <c r="C209" s="66"/>
      <c r="D209" s="9"/>
      <c r="E209" s="73"/>
      <c r="F209" s="21"/>
      <c r="G209" s="9"/>
      <c r="H209" s="9"/>
      <c r="K209" s="90"/>
      <c r="L209" s="90"/>
      <c r="M209" s="90"/>
      <c r="N209" s="9"/>
    </row>
    <row r="210" spans="1:14" ht="18" x14ac:dyDescent="0.35">
      <c r="A210" s="80"/>
      <c r="B210" s="21" t="s">
        <v>140</v>
      </c>
      <c r="C210" s="66">
        <v>1</v>
      </c>
      <c r="D210" s="9"/>
      <c r="E210" s="73"/>
      <c r="F210" s="21"/>
      <c r="G210" s="9"/>
      <c r="H210" s="9"/>
      <c r="K210" s="90"/>
      <c r="L210" s="90"/>
      <c r="M210" s="90"/>
      <c r="N210" s="9"/>
    </row>
    <row r="211" spans="1:14" ht="18" x14ac:dyDescent="0.35">
      <c r="A211" s="80"/>
      <c r="B211" s="21" t="s">
        <v>65</v>
      </c>
      <c r="C211" s="66">
        <v>1</v>
      </c>
      <c r="D211" s="9" t="s">
        <v>37</v>
      </c>
      <c r="E211" s="73"/>
      <c r="F211" s="21"/>
      <c r="G211" s="9"/>
      <c r="H211" s="9"/>
      <c r="K211" s="90"/>
      <c r="L211" s="90"/>
      <c r="M211" s="90"/>
      <c r="N211" s="9"/>
    </row>
    <row r="212" spans="1:14" ht="18" x14ac:dyDescent="0.35">
      <c r="A212" s="80"/>
      <c r="B212" s="21" t="s">
        <v>55</v>
      </c>
      <c r="C212" s="66">
        <f>80*4</f>
        <v>320</v>
      </c>
      <c r="D212" s="9" t="s">
        <v>145</v>
      </c>
      <c r="E212" s="73"/>
      <c r="F212" s="21"/>
      <c r="G212" s="9"/>
      <c r="H212" s="9"/>
      <c r="K212" s="90"/>
      <c r="L212" s="90"/>
      <c r="M212" s="90"/>
      <c r="N212" s="9"/>
    </row>
    <row r="213" spans="1:14" ht="18" x14ac:dyDescent="0.35">
      <c r="A213" s="80"/>
      <c r="B213" s="21" t="s">
        <v>52</v>
      </c>
      <c r="C213" s="66">
        <v>12</v>
      </c>
      <c r="D213" s="9" t="s">
        <v>9</v>
      </c>
      <c r="E213" s="73"/>
      <c r="F213" s="21"/>
      <c r="G213" s="9"/>
      <c r="H213" s="9"/>
      <c r="K213" s="90"/>
      <c r="L213" s="90"/>
      <c r="M213" s="90"/>
      <c r="N213" s="9"/>
    </row>
    <row r="214" spans="1:14" ht="15.6" x14ac:dyDescent="0.25">
      <c r="A214" s="80"/>
      <c r="B214" s="70" t="s">
        <v>0</v>
      </c>
      <c r="C214" s="71">
        <f>C212*C213*C211*C210</f>
        <v>3840</v>
      </c>
      <c r="D214" s="65" t="s">
        <v>56</v>
      </c>
      <c r="E214" s="73"/>
      <c r="F214" s="21"/>
      <c r="G214" s="9"/>
      <c r="H214" s="9"/>
      <c r="J214" s="5"/>
      <c r="K214" s="5"/>
    </row>
    <row r="215" spans="1:14" ht="16.2" thickBot="1" x14ac:dyDescent="0.3">
      <c r="A215" s="80"/>
      <c r="B215" s="21"/>
      <c r="C215" s="67"/>
      <c r="D215" s="72"/>
      <c r="E215" s="73"/>
      <c r="F215" s="25"/>
      <c r="G215" s="21"/>
      <c r="H215" s="21"/>
      <c r="J215" s="5"/>
      <c r="K215" s="12"/>
      <c r="L215" s="9"/>
      <c r="M215" s="9"/>
      <c r="N215" s="9"/>
    </row>
    <row r="216" spans="1:14" s="5" customFormat="1" ht="30" customHeight="1" thickBot="1" x14ac:dyDescent="0.3">
      <c r="A216" s="78">
        <v>3</v>
      </c>
      <c r="B216" s="306" t="s">
        <v>44</v>
      </c>
      <c r="C216" s="306"/>
      <c r="D216" s="306"/>
      <c r="E216" s="306"/>
      <c r="F216" s="306"/>
      <c r="G216" s="35"/>
      <c r="H216" s="35"/>
      <c r="I216" s="100"/>
      <c r="J216" s="5" t="s">
        <v>207</v>
      </c>
    </row>
    <row r="217" spans="1:14" s="5" customFormat="1" ht="29.4" customHeight="1" x14ac:dyDescent="0.25">
      <c r="A217" s="79" t="s">
        <v>68</v>
      </c>
      <c r="B217" s="305" t="s">
        <v>45</v>
      </c>
      <c r="C217" s="305"/>
      <c r="D217" s="305"/>
      <c r="E217" s="305"/>
      <c r="F217" s="305"/>
      <c r="G217" s="64"/>
      <c r="H217" s="64"/>
      <c r="I217" s="100"/>
    </row>
    <row r="218" spans="1:14" ht="18" x14ac:dyDescent="0.35">
      <c r="A218" s="80"/>
      <c r="B218" s="21"/>
      <c r="C218" s="66"/>
      <c r="D218" s="9"/>
      <c r="E218" s="73"/>
      <c r="F218" s="21"/>
      <c r="G218" s="9"/>
      <c r="H218" s="9"/>
      <c r="K218" s="90"/>
      <c r="L218" s="90"/>
      <c r="M218" s="90"/>
      <c r="N218" s="9"/>
    </row>
    <row r="219" spans="1:14" ht="18" x14ac:dyDescent="0.35">
      <c r="A219" s="80"/>
      <c r="B219" s="21" t="s">
        <v>117</v>
      </c>
      <c r="C219" s="66">
        <v>3</v>
      </c>
      <c r="D219" s="9" t="s">
        <v>120</v>
      </c>
      <c r="E219" s="91"/>
      <c r="F219" s="21"/>
      <c r="G219" s="9"/>
      <c r="H219" s="9"/>
      <c r="K219" s="90"/>
      <c r="L219" s="90"/>
      <c r="M219" s="90"/>
      <c r="N219" s="9"/>
    </row>
    <row r="220" spans="1:14" ht="18" x14ac:dyDescent="0.35">
      <c r="A220" s="80"/>
      <c r="B220" s="21" t="s">
        <v>57</v>
      </c>
      <c r="C220" s="66">
        <v>7</v>
      </c>
      <c r="D220" s="9" t="s">
        <v>120</v>
      </c>
      <c r="E220" s="91"/>
      <c r="F220" s="21"/>
      <c r="G220" s="9"/>
      <c r="H220" s="9"/>
      <c r="K220" s="90"/>
      <c r="L220" s="90"/>
      <c r="M220" s="90"/>
      <c r="N220" s="9"/>
    </row>
    <row r="221" spans="1:14" ht="18" x14ac:dyDescent="0.35">
      <c r="A221" s="80"/>
      <c r="B221" s="21" t="s">
        <v>102</v>
      </c>
      <c r="C221" s="66">
        <f>C219*C220</f>
        <v>21</v>
      </c>
      <c r="D221" s="9" t="s">
        <v>120</v>
      </c>
      <c r="E221" s="91"/>
      <c r="F221" s="21"/>
      <c r="G221" s="9"/>
      <c r="H221" s="9"/>
      <c r="K221" s="90"/>
      <c r="L221" s="90"/>
      <c r="M221" s="90"/>
      <c r="N221" s="9"/>
    </row>
    <row r="222" spans="1:14" ht="18" x14ac:dyDescent="0.35">
      <c r="A222" s="80"/>
      <c r="B222" s="21" t="s">
        <v>52</v>
      </c>
      <c r="C222" s="66">
        <v>12</v>
      </c>
      <c r="D222" s="9" t="s">
        <v>9</v>
      </c>
      <c r="E222" s="91"/>
      <c r="F222" s="21"/>
      <c r="G222" s="9"/>
      <c r="H222" s="9"/>
      <c r="K222" s="90"/>
      <c r="L222" s="90"/>
      <c r="M222" s="90"/>
      <c r="N222" s="9"/>
    </row>
    <row r="223" spans="1:14" ht="15.6" x14ac:dyDescent="0.25">
      <c r="A223" s="80"/>
      <c r="B223" s="70" t="s">
        <v>0</v>
      </c>
      <c r="C223" s="71">
        <f>C221*C222</f>
        <v>252</v>
      </c>
      <c r="D223" s="65" t="s">
        <v>9</v>
      </c>
      <c r="E223" s="4"/>
      <c r="F223" s="21"/>
      <c r="G223" s="9"/>
      <c r="H223" s="9"/>
      <c r="J223" s="5"/>
      <c r="K223" s="5"/>
    </row>
    <row r="224" spans="1:14" ht="16.2" thickBot="1" x14ac:dyDescent="0.3">
      <c r="A224" s="80"/>
      <c r="B224" s="21"/>
      <c r="C224" s="67"/>
      <c r="D224" s="72"/>
      <c r="E224" s="73"/>
      <c r="F224" s="25"/>
      <c r="G224" s="21"/>
      <c r="H224" s="21"/>
      <c r="J224" s="5"/>
      <c r="K224" s="12"/>
      <c r="L224" s="9"/>
      <c r="M224" s="9"/>
      <c r="N224" s="9"/>
    </row>
    <row r="225" spans="1:14" s="5" customFormat="1" ht="29.4" customHeight="1" x14ac:dyDescent="0.25">
      <c r="A225" s="79" t="s">
        <v>38</v>
      </c>
      <c r="B225" s="305" t="s">
        <v>46</v>
      </c>
      <c r="C225" s="305"/>
      <c r="D225" s="305"/>
      <c r="E225" s="305"/>
      <c r="F225" s="305"/>
      <c r="G225" s="64"/>
      <c r="H225" s="64"/>
      <c r="I225" s="100"/>
    </row>
    <row r="226" spans="1:14" ht="18" x14ac:dyDescent="0.35">
      <c r="A226" s="80"/>
      <c r="B226" s="21"/>
      <c r="C226" s="66"/>
      <c r="D226" s="9"/>
      <c r="E226" s="73"/>
      <c r="F226" s="21"/>
      <c r="G226" s="9"/>
      <c r="H226" s="9"/>
      <c r="K226" s="90"/>
      <c r="L226" s="90"/>
      <c r="M226" s="90"/>
      <c r="N226" s="9"/>
    </row>
    <row r="227" spans="1:14" ht="18" x14ac:dyDescent="0.35">
      <c r="A227" s="80"/>
      <c r="B227" s="21" t="s">
        <v>117</v>
      </c>
      <c r="C227" s="66">
        <v>3</v>
      </c>
      <c r="D227" s="9" t="s">
        <v>120</v>
      </c>
      <c r="E227" s="91"/>
      <c r="F227" s="21"/>
      <c r="G227" s="9"/>
      <c r="H227" s="9"/>
      <c r="K227" s="90"/>
      <c r="L227" s="90"/>
      <c r="M227" s="90"/>
      <c r="N227" s="9"/>
    </row>
    <row r="228" spans="1:14" ht="18" x14ac:dyDescent="0.35">
      <c r="A228" s="80"/>
      <c r="B228" s="21" t="s">
        <v>57</v>
      </c>
      <c r="C228" s="66">
        <v>7</v>
      </c>
      <c r="D228" s="9" t="s">
        <v>120</v>
      </c>
      <c r="E228" s="91"/>
      <c r="F228" s="21"/>
      <c r="G228" s="9"/>
      <c r="H228" s="9"/>
      <c r="K228" s="90"/>
      <c r="L228" s="90"/>
      <c r="M228" s="90"/>
      <c r="N228" s="9"/>
    </row>
    <row r="229" spans="1:14" ht="18" x14ac:dyDescent="0.35">
      <c r="A229" s="80"/>
      <c r="B229" s="21" t="s">
        <v>102</v>
      </c>
      <c r="C229" s="66">
        <f>C227*C228</f>
        <v>21</v>
      </c>
      <c r="D229" s="9" t="s">
        <v>120</v>
      </c>
      <c r="E229" s="91"/>
      <c r="F229" s="21"/>
      <c r="G229" s="9"/>
      <c r="H229" s="9"/>
      <c r="K229" s="90"/>
      <c r="L229" s="90"/>
      <c r="M229" s="90"/>
      <c r="N229" s="9"/>
    </row>
    <row r="230" spans="1:14" ht="18" x14ac:dyDescent="0.35">
      <c r="A230" s="80"/>
      <c r="B230" s="21" t="s">
        <v>52</v>
      </c>
      <c r="C230" s="66">
        <v>12</v>
      </c>
      <c r="D230" s="9" t="s">
        <v>9</v>
      </c>
      <c r="E230" s="91"/>
      <c r="F230" s="21"/>
      <c r="G230" s="9"/>
      <c r="H230" s="9"/>
      <c r="K230" s="90"/>
      <c r="L230" s="90"/>
      <c r="M230" s="90"/>
      <c r="N230" s="9"/>
    </row>
    <row r="231" spans="1:14" ht="15.6" x14ac:dyDescent="0.25">
      <c r="A231" s="80"/>
      <c r="B231" s="70" t="s">
        <v>0</v>
      </c>
      <c r="C231" s="71">
        <f>C229*C230</f>
        <v>252</v>
      </c>
      <c r="D231" s="65" t="s">
        <v>9</v>
      </c>
      <c r="E231" s="4"/>
      <c r="F231" s="21"/>
      <c r="G231" s="9"/>
      <c r="H231" s="9"/>
      <c r="J231" s="5"/>
      <c r="K231" s="5"/>
    </row>
    <row r="232" spans="1:14" ht="16.2" thickBot="1" x14ac:dyDescent="0.3">
      <c r="A232" s="80"/>
      <c r="B232" s="21"/>
      <c r="C232" s="67"/>
      <c r="D232" s="72"/>
      <c r="E232" s="73"/>
      <c r="F232" s="25"/>
      <c r="G232" s="21"/>
      <c r="H232" s="21"/>
      <c r="J232" s="5"/>
      <c r="K232" s="12"/>
      <c r="L232" s="9"/>
      <c r="M232" s="9"/>
      <c r="N232" s="9"/>
    </row>
    <row r="233" spans="1:14" s="5" customFormat="1" ht="29.4" customHeight="1" x14ac:dyDescent="0.25">
      <c r="A233" s="79" t="s">
        <v>39</v>
      </c>
      <c r="B233" s="305" t="s">
        <v>388</v>
      </c>
      <c r="C233" s="305"/>
      <c r="D233" s="305"/>
      <c r="E233" s="305"/>
      <c r="F233" s="305"/>
      <c r="G233" s="64"/>
      <c r="H233" s="64"/>
      <c r="I233" s="100"/>
    </row>
    <row r="234" spans="1:14" ht="18" x14ac:dyDescent="0.35">
      <c r="A234" s="80"/>
      <c r="B234" s="21"/>
      <c r="C234" s="66"/>
      <c r="D234" s="9"/>
      <c r="E234" s="73"/>
      <c r="F234" s="21"/>
      <c r="G234" s="9"/>
      <c r="H234" s="9"/>
      <c r="K234" s="90"/>
      <c r="L234" s="90"/>
      <c r="M234" s="90"/>
      <c r="N234" s="9"/>
    </row>
    <row r="235" spans="1:14" ht="18" x14ac:dyDescent="0.35">
      <c r="A235" s="80"/>
      <c r="B235" s="21" t="s">
        <v>117</v>
      </c>
      <c r="C235" s="66">
        <v>3</v>
      </c>
      <c r="D235" s="9" t="s">
        <v>120</v>
      </c>
      <c r="E235" s="91"/>
      <c r="F235" s="21"/>
      <c r="G235" s="9"/>
      <c r="H235" s="9"/>
      <c r="K235" s="90"/>
      <c r="L235" s="90"/>
      <c r="M235" s="90"/>
      <c r="N235" s="9"/>
    </row>
    <row r="236" spans="1:14" ht="18" x14ac:dyDescent="0.35">
      <c r="A236" s="80"/>
      <c r="B236" s="21" t="s">
        <v>57</v>
      </c>
      <c r="C236" s="66">
        <v>1</v>
      </c>
      <c r="D236" s="9" t="s">
        <v>120</v>
      </c>
      <c r="E236" s="91"/>
      <c r="F236" s="21"/>
      <c r="G236" s="9"/>
      <c r="H236" s="9"/>
      <c r="K236" s="90"/>
      <c r="L236" s="90"/>
      <c r="M236" s="90"/>
      <c r="N236" s="9"/>
    </row>
    <row r="237" spans="1:14" ht="18" x14ac:dyDescent="0.35">
      <c r="A237" s="80"/>
      <c r="B237" s="21" t="s">
        <v>102</v>
      </c>
      <c r="C237" s="66">
        <f>C235*C236</f>
        <v>3</v>
      </c>
      <c r="D237" s="9" t="s">
        <v>120</v>
      </c>
      <c r="E237" s="91"/>
      <c r="F237" s="21"/>
      <c r="G237" s="9"/>
      <c r="H237" s="9"/>
      <c r="K237" s="90"/>
      <c r="L237" s="90"/>
      <c r="M237" s="90"/>
      <c r="N237" s="9"/>
    </row>
    <row r="238" spans="1:14" ht="18" x14ac:dyDescent="0.35">
      <c r="A238" s="80"/>
      <c r="B238" s="21" t="s">
        <v>52</v>
      </c>
      <c r="C238" s="66">
        <v>12</v>
      </c>
      <c r="D238" s="9" t="s">
        <v>9</v>
      </c>
      <c r="E238" s="91"/>
      <c r="F238" s="21"/>
      <c r="G238" s="9"/>
      <c r="H238" s="9"/>
      <c r="K238" s="90"/>
      <c r="L238" s="90"/>
      <c r="M238" s="90"/>
      <c r="N238" s="9"/>
    </row>
    <row r="239" spans="1:14" ht="15.6" x14ac:dyDescent="0.25">
      <c r="A239" s="80"/>
      <c r="B239" s="70" t="s">
        <v>0</v>
      </c>
      <c r="C239" s="71">
        <f>C237*C238</f>
        <v>36</v>
      </c>
      <c r="D239" s="65" t="s">
        <v>9</v>
      </c>
      <c r="E239" s="4"/>
      <c r="F239" s="21"/>
      <c r="G239" s="9"/>
      <c r="H239" s="9"/>
      <c r="J239" s="5"/>
      <c r="K239" s="5"/>
    </row>
    <row r="240" spans="1:14" ht="16.2" thickBot="1" x14ac:dyDescent="0.3">
      <c r="A240" s="80"/>
      <c r="B240" s="21"/>
      <c r="C240" s="67"/>
      <c r="D240" s="72"/>
      <c r="E240" s="73"/>
      <c r="F240" s="25"/>
      <c r="G240" s="21"/>
      <c r="H240" s="21"/>
      <c r="J240" s="5"/>
      <c r="K240" s="12"/>
      <c r="L240" s="9"/>
      <c r="M240" s="9"/>
      <c r="N240" s="9"/>
    </row>
    <row r="241" spans="1:14" s="5" customFormat="1" ht="29.4" customHeight="1" x14ac:dyDescent="0.25">
      <c r="A241" s="79" t="s">
        <v>345</v>
      </c>
      <c r="B241" s="305" t="s">
        <v>149</v>
      </c>
      <c r="C241" s="305"/>
      <c r="D241" s="305"/>
      <c r="E241" s="305"/>
      <c r="F241" s="305"/>
      <c r="G241" s="64"/>
      <c r="H241" s="64"/>
      <c r="I241" s="100"/>
    </row>
    <row r="242" spans="1:14" ht="18" x14ac:dyDescent="0.35">
      <c r="A242" s="80"/>
      <c r="B242" s="21"/>
      <c r="C242" s="66"/>
      <c r="D242" s="9"/>
      <c r="E242" s="73"/>
      <c r="F242" s="21"/>
      <c r="G242" s="9"/>
      <c r="H242" s="9"/>
      <c r="K242" s="90"/>
      <c r="L242" s="90"/>
      <c r="M242" s="90"/>
      <c r="N242" s="9"/>
    </row>
    <row r="243" spans="1:14" ht="18" x14ac:dyDescent="0.35">
      <c r="A243" s="80"/>
      <c r="B243" s="21" t="s">
        <v>151</v>
      </c>
      <c r="C243" s="66">
        <v>7</v>
      </c>
      <c r="D243" s="9" t="s">
        <v>120</v>
      </c>
      <c r="E243" s="91"/>
      <c r="F243" s="21"/>
      <c r="G243" s="9"/>
      <c r="H243" s="9"/>
      <c r="K243" s="90"/>
      <c r="L243" s="90"/>
      <c r="M243" s="90"/>
      <c r="N243" s="9"/>
    </row>
    <row r="244" spans="1:14" ht="18" x14ac:dyDescent="0.35">
      <c r="A244" s="80"/>
      <c r="B244" s="21" t="s">
        <v>52</v>
      </c>
      <c r="C244" s="66">
        <v>12</v>
      </c>
      <c r="D244" s="9" t="s">
        <v>9</v>
      </c>
      <c r="E244" s="91"/>
      <c r="F244" s="21"/>
      <c r="G244" s="9"/>
      <c r="H244" s="9"/>
      <c r="K244" s="90"/>
      <c r="L244" s="90"/>
      <c r="M244" s="90"/>
      <c r="N244" s="9"/>
    </row>
    <row r="245" spans="1:14" ht="15.6" x14ac:dyDescent="0.25">
      <c r="A245" s="80"/>
      <c r="B245" s="70" t="s">
        <v>0</v>
      </c>
      <c r="C245" s="71">
        <f>C243*C244</f>
        <v>84</v>
      </c>
      <c r="D245" s="65" t="s">
        <v>9</v>
      </c>
      <c r="E245" s="4"/>
      <c r="F245" s="21"/>
      <c r="G245" s="9"/>
      <c r="H245" s="9"/>
      <c r="J245" s="5"/>
      <c r="K245" s="5"/>
    </row>
    <row r="246" spans="1:14" ht="16.2" thickBot="1" x14ac:dyDescent="0.3">
      <c r="A246" s="80"/>
      <c r="B246" s="21"/>
      <c r="C246" s="67"/>
      <c r="D246" s="72"/>
      <c r="E246" s="73"/>
      <c r="F246" s="25"/>
      <c r="G246" s="21"/>
      <c r="H246" s="21"/>
      <c r="J246" s="5"/>
      <c r="K246" s="12"/>
      <c r="L246" s="9"/>
      <c r="M246" s="9"/>
      <c r="N246" s="9"/>
    </row>
    <row r="247" spans="1:14" s="5" customFormat="1" ht="29.4" customHeight="1" x14ac:dyDescent="0.25">
      <c r="A247" s="79" t="s">
        <v>346</v>
      </c>
      <c r="B247" s="305" t="s">
        <v>150</v>
      </c>
      <c r="C247" s="305"/>
      <c r="D247" s="305"/>
      <c r="E247" s="305"/>
      <c r="F247" s="305"/>
      <c r="G247" s="64"/>
      <c r="H247" s="64"/>
      <c r="I247" s="100"/>
    </row>
    <row r="248" spans="1:14" ht="18" x14ac:dyDescent="0.35">
      <c r="A248" s="80"/>
      <c r="B248" s="21"/>
      <c r="C248" s="66"/>
      <c r="D248" s="9"/>
      <c r="E248" s="73"/>
      <c r="F248" s="21"/>
      <c r="G248" s="9"/>
      <c r="H248" s="9"/>
      <c r="K248" s="90"/>
      <c r="L248" s="90"/>
      <c r="M248" s="90"/>
      <c r="N248" s="9"/>
    </row>
    <row r="249" spans="1:14" ht="18" x14ac:dyDescent="0.35">
      <c r="A249" s="80"/>
      <c r="B249" s="21" t="s">
        <v>151</v>
      </c>
      <c r="C249" s="66">
        <v>7</v>
      </c>
      <c r="D249" s="9" t="s">
        <v>120</v>
      </c>
      <c r="E249" s="91"/>
      <c r="F249" s="21"/>
      <c r="G249" s="9"/>
      <c r="H249" s="9"/>
      <c r="K249" s="90"/>
      <c r="L249" s="90"/>
      <c r="M249" s="90"/>
      <c r="N249" s="9"/>
    </row>
    <row r="250" spans="1:14" ht="18" x14ac:dyDescent="0.35">
      <c r="A250" s="80"/>
      <c r="B250" s="21" t="s">
        <v>52</v>
      </c>
      <c r="C250" s="66">
        <v>12</v>
      </c>
      <c r="D250" s="9" t="s">
        <v>9</v>
      </c>
      <c r="E250" s="91"/>
      <c r="F250" s="21"/>
      <c r="G250" s="9"/>
      <c r="H250" s="9"/>
      <c r="K250" s="90"/>
      <c r="L250" s="90"/>
      <c r="M250" s="90"/>
      <c r="N250" s="9"/>
    </row>
    <row r="251" spans="1:14" ht="15.6" x14ac:dyDescent="0.25">
      <c r="A251" s="80"/>
      <c r="B251" s="70" t="s">
        <v>0</v>
      </c>
      <c r="C251" s="71">
        <f>C249*C250</f>
        <v>84</v>
      </c>
      <c r="D251" s="65" t="s">
        <v>9</v>
      </c>
      <c r="E251" s="4"/>
      <c r="F251" s="21"/>
      <c r="G251" s="9"/>
      <c r="H251" s="9"/>
      <c r="J251" s="5"/>
      <c r="K251" s="5"/>
    </row>
    <row r="252" spans="1:14" ht="16.2" thickBot="1" x14ac:dyDescent="0.3">
      <c r="A252" s="80"/>
      <c r="B252" s="21"/>
      <c r="C252" s="67"/>
      <c r="D252" s="72"/>
      <c r="E252" s="73"/>
      <c r="F252" s="25"/>
      <c r="G252" s="21"/>
      <c r="H252" s="21"/>
      <c r="J252" s="5"/>
      <c r="K252" s="12"/>
      <c r="L252" s="9"/>
      <c r="M252" s="9"/>
      <c r="N252" s="9"/>
    </row>
    <row r="253" spans="1:14" s="5" customFormat="1" ht="29.4" customHeight="1" x14ac:dyDescent="0.25">
      <c r="A253" s="79" t="s">
        <v>347</v>
      </c>
      <c r="B253" s="305" t="s">
        <v>389</v>
      </c>
      <c r="C253" s="305"/>
      <c r="D253" s="305"/>
      <c r="E253" s="305"/>
      <c r="F253" s="305"/>
      <c r="G253" s="64"/>
      <c r="H253" s="64"/>
      <c r="I253" s="100"/>
    </row>
    <row r="254" spans="1:14" ht="18" x14ac:dyDescent="0.35">
      <c r="A254" s="80"/>
      <c r="B254" s="21"/>
      <c r="C254" s="66"/>
      <c r="D254" s="9"/>
      <c r="E254" s="73"/>
      <c r="F254" s="21"/>
      <c r="G254" s="9"/>
      <c r="H254" s="9"/>
      <c r="K254" s="90"/>
      <c r="L254" s="90"/>
      <c r="M254" s="90"/>
      <c r="N254" s="9"/>
    </row>
    <row r="255" spans="1:14" ht="18" x14ac:dyDescent="0.35">
      <c r="A255" s="80"/>
      <c r="B255" s="21" t="s">
        <v>151</v>
      </c>
      <c r="C255" s="66">
        <v>1</v>
      </c>
      <c r="D255" s="9" t="s">
        <v>120</v>
      </c>
      <c r="E255" s="91"/>
      <c r="F255" s="21"/>
      <c r="G255" s="9"/>
      <c r="H255" s="9"/>
      <c r="K255" s="90"/>
      <c r="L255" s="90"/>
      <c r="M255" s="90"/>
      <c r="N255" s="9"/>
    </row>
    <row r="256" spans="1:14" ht="18" x14ac:dyDescent="0.35">
      <c r="A256" s="80"/>
      <c r="B256" s="21" t="s">
        <v>52</v>
      </c>
      <c r="C256" s="66">
        <v>12</v>
      </c>
      <c r="D256" s="9" t="s">
        <v>9</v>
      </c>
      <c r="E256" s="91"/>
      <c r="F256" s="21"/>
      <c r="G256" s="9"/>
      <c r="H256" s="9"/>
      <c r="K256" s="90"/>
      <c r="L256" s="90"/>
      <c r="M256" s="90"/>
      <c r="N256" s="9"/>
    </row>
    <row r="257" spans="1:14" ht="15.6" x14ac:dyDescent="0.25">
      <c r="A257" s="80"/>
      <c r="B257" s="70" t="s">
        <v>0</v>
      </c>
      <c r="C257" s="71">
        <f>C255*C256</f>
        <v>12</v>
      </c>
      <c r="D257" s="65" t="s">
        <v>9</v>
      </c>
      <c r="E257" s="4"/>
      <c r="F257" s="21"/>
      <c r="G257" s="9"/>
      <c r="H257" s="9"/>
      <c r="J257" s="5"/>
      <c r="K257" s="5"/>
    </row>
    <row r="258" spans="1:14" ht="16.2" thickBot="1" x14ac:dyDescent="0.3">
      <c r="A258" s="80"/>
      <c r="B258" s="21"/>
      <c r="C258" s="67"/>
      <c r="D258" s="72"/>
      <c r="E258" s="73"/>
      <c r="F258" s="25"/>
      <c r="G258" s="21"/>
      <c r="H258" s="21"/>
      <c r="J258" s="5"/>
      <c r="K258" s="12"/>
      <c r="L258" s="9"/>
      <c r="M258" s="9"/>
      <c r="N258" s="9"/>
    </row>
    <row r="259" spans="1:14" s="5" customFormat="1" ht="29.4" customHeight="1" x14ac:dyDescent="0.25">
      <c r="A259" s="79" t="s">
        <v>348</v>
      </c>
      <c r="B259" s="305" t="s">
        <v>152</v>
      </c>
      <c r="C259" s="305"/>
      <c r="D259" s="305"/>
      <c r="E259" s="305"/>
      <c r="F259" s="305"/>
      <c r="G259" s="64"/>
      <c r="H259" s="64"/>
      <c r="I259" s="100"/>
    </row>
    <row r="260" spans="1:14" ht="18" x14ac:dyDescent="0.35">
      <c r="A260" s="80"/>
      <c r="B260" s="21"/>
      <c r="C260" s="66"/>
      <c r="D260" s="9"/>
      <c r="E260" s="73"/>
      <c r="F260" s="21"/>
      <c r="G260" s="9"/>
      <c r="H260" s="9"/>
      <c r="K260" s="90"/>
      <c r="L260" s="90"/>
      <c r="M260" s="90"/>
      <c r="N260" s="9"/>
    </row>
    <row r="261" spans="1:14" ht="18" x14ac:dyDescent="0.35">
      <c r="A261" s="80"/>
      <c r="B261" s="21" t="s">
        <v>118</v>
      </c>
      <c r="C261" s="66">
        <v>1</v>
      </c>
      <c r="D261" s="9" t="s">
        <v>120</v>
      </c>
      <c r="E261" s="91"/>
      <c r="F261" s="21"/>
      <c r="G261" s="9"/>
      <c r="H261" s="9"/>
      <c r="K261" s="90"/>
      <c r="L261" s="90"/>
      <c r="M261" s="90"/>
      <c r="N261" s="9"/>
    </row>
    <row r="262" spans="1:14" ht="18" x14ac:dyDescent="0.35">
      <c r="A262" s="80"/>
      <c r="B262" s="21" t="s">
        <v>57</v>
      </c>
      <c r="C262" s="66">
        <v>7</v>
      </c>
      <c r="D262" s="9" t="s">
        <v>120</v>
      </c>
      <c r="E262" s="91"/>
      <c r="F262" s="21"/>
      <c r="G262" s="9"/>
      <c r="H262" s="9"/>
      <c r="K262" s="90"/>
      <c r="L262" s="90"/>
      <c r="M262" s="90"/>
      <c r="N262" s="9"/>
    </row>
    <row r="263" spans="1:14" ht="18" x14ac:dyDescent="0.35">
      <c r="A263" s="80"/>
      <c r="B263" s="21" t="s">
        <v>119</v>
      </c>
      <c r="C263" s="66">
        <f>C261*C262</f>
        <v>7</v>
      </c>
      <c r="D263" s="9" t="s">
        <v>120</v>
      </c>
      <c r="E263" s="91"/>
      <c r="F263" s="21"/>
      <c r="G263" s="9"/>
      <c r="H263" s="9"/>
      <c r="K263" s="90"/>
      <c r="L263" s="90"/>
      <c r="M263" s="90"/>
      <c r="N263" s="9"/>
    </row>
    <row r="264" spans="1:14" ht="18" x14ac:dyDescent="0.35">
      <c r="A264" s="80"/>
      <c r="B264" s="21" t="s">
        <v>59</v>
      </c>
      <c r="C264" s="66">
        <v>26</v>
      </c>
      <c r="D264" s="9" t="s">
        <v>58</v>
      </c>
      <c r="E264" s="91"/>
      <c r="F264" s="21"/>
      <c r="G264" s="9"/>
      <c r="H264" s="9"/>
      <c r="K264" s="90"/>
      <c r="L264" s="90"/>
      <c r="M264" s="90"/>
      <c r="N264" s="9"/>
    </row>
    <row r="265" spans="1:14" ht="18" x14ac:dyDescent="0.35">
      <c r="A265" s="80"/>
      <c r="B265" s="21" t="s">
        <v>60</v>
      </c>
      <c r="C265" s="66">
        <v>16</v>
      </c>
      <c r="D265" s="9" t="s">
        <v>53</v>
      </c>
      <c r="E265" s="91" t="s">
        <v>394</v>
      </c>
      <c r="F265" s="21"/>
      <c r="G265" s="9"/>
      <c r="H265" s="9"/>
      <c r="K265" s="90"/>
      <c r="L265" s="90"/>
      <c r="M265" s="90"/>
      <c r="N265" s="9"/>
    </row>
    <row r="266" spans="1:14" ht="18" x14ac:dyDescent="0.35">
      <c r="A266" s="80"/>
      <c r="B266" s="21" t="s">
        <v>52</v>
      </c>
      <c r="C266" s="66">
        <v>12</v>
      </c>
      <c r="D266" s="9" t="s">
        <v>9</v>
      </c>
      <c r="E266" s="91"/>
      <c r="F266" s="21"/>
      <c r="G266" s="9"/>
      <c r="H266" s="9"/>
      <c r="K266" s="90"/>
      <c r="L266" s="90"/>
      <c r="M266" s="90"/>
      <c r="N266" s="9"/>
    </row>
    <row r="267" spans="1:14" ht="15.6" x14ac:dyDescent="0.25">
      <c r="A267" s="80"/>
      <c r="B267" s="25" t="s">
        <v>0</v>
      </c>
      <c r="C267" s="67">
        <f>C263*C264*C265*C266</f>
        <v>34944</v>
      </c>
      <c r="D267" s="74" t="s">
        <v>42</v>
      </c>
      <c r="E267" s="4"/>
      <c r="F267" s="21"/>
      <c r="G267" s="9"/>
      <c r="H267" s="9"/>
      <c r="J267" s="5"/>
      <c r="K267" s="5"/>
    </row>
    <row r="268" spans="1:14" ht="18" x14ac:dyDescent="0.35">
      <c r="A268" s="80"/>
      <c r="B268" s="21" t="s">
        <v>118</v>
      </c>
      <c r="C268" s="66">
        <v>1</v>
      </c>
      <c r="D268" s="9" t="s">
        <v>120</v>
      </c>
      <c r="E268" s="91"/>
      <c r="F268" s="21"/>
      <c r="G268" s="9"/>
      <c r="H268" s="9"/>
      <c r="K268" s="90"/>
      <c r="L268" s="90"/>
      <c r="M268" s="90"/>
      <c r="N268" s="9"/>
    </row>
    <row r="269" spans="1:14" ht="18" x14ac:dyDescent="0.35">
      <c r="A269" s="80"/>
      <c r="B269" s="21" t="s">
        <v>57</v>
      </c>
      <c r="C269" s="66">
        <v>1</v>
      </c>
      <c r="D269" s="9" t="s">
        <v>120</v>
      </c>
      <c r="E269" s="91"/>
      <c r="F269" s="21"/>
      <c r="G269" s="9"/>
      <c r="H269" s="9"/>
      <c r="K269" s="90"/>
      <c r="L269" s="90"/>
      <c r="M269" s="90"/>
      <c r="N269" s="9"/>
    </row>
    <row r="270" spans="1:14" ht="18" x14ac:dyDescent="0.35">
      <c r="A270" s="80"/>
      <c r="B270" s="21" t="s">
        <v>119</v>
      </c>
      <c r="C270" s="66">
        <f>C268*C269</f>
        <v>1</v>
      </c>
      <c r="D270" s="9" t="s">
        <v>120</v>
      </c>
      <c r="E270" s="91"/>
      <c r="F270" s="21"/>
      <c r="G270" s="9"/>
      <c r="H270" s="9"/>
      <c r="K270" s="90"/>
      <c r="L270" s="90"/>
      <c r="M270" s="90"/>
      <c r="N270" s="9"/>
    </row>
    <row r="271" spans="1:14" ht="18" x14ac:dyDescent="0.35">
      <c r="A271" s="80"/>
      <c r="B271" s="21" t="s">
        <v>59</v>
      </c>
      <c r="C271" s="66">
        <v>62</v>
      </c>
      <c r="D271" s="9" t="s">
        <v>58</v>
      </c>
      <c r="E271" s="91" t="s">
        <v>148</v>
      </c>
      <c r="F271" s="21"/>
      <c r="G271" s="9"/>
      <c r="H271" s="9"/>
      <c r="K271" s="90"/>
      <c r="L271" s="90"/>
      <c r="M271" s="90"/>
      <c r="N271" s="9"/>
    </row>
    <row r="272" spans="1:14" ht="18" x14ac:dyDescent="0.35">
      <c r="A272" s="80"/>
      <c r="B272" s="21" t="s">
        <v>60</v>
      </c>
      <c r="C272" s="66">
        <v>4</v>
      </c>
      <c r="D272" s="9" t="s">
        <v>53</v>
      </c>
      <c r="E272" s="91"/>
      <c r="F272" s="21"/>
      <c r="G272" s="9"/>
      <c r="H272" s="9"/>
      <c r="K272" s="90"/>
      <c r="L272" s="90"/>
      <c r="M272" s="90"/>
      <c r="N272" s="9"/>
    </row>
    <row r="273" spans="1:14" ht="15.6" x14ac:dyDescent="0.25">
      <c r="A273" s="80"/>
      <c r="B273" s="25" t="s">
        <v>196</v>
      </c>
      <c r="C273" s="67">
        <f>C270*C271*C272</f>
        <v>248</v>
      </c>
      <c r="D273" s="74" t="s">
        <v>42</v>
      </c>
      <c r="E273" s="4"/>
      <c r="F273" s="21"/>
      <c r="G273" s="9"/>
      <c r="H273" s="9"/>
      <c r="J273" s="5"/>
      <c r="K273" s="5"/>
    </row>
    <row r="274" spans="1:14" ht="15.6" x14ac:dyDescent="0.25">
      <c r="A274" s="80"/>
      <c r="B274" s="70" t="s">
        <v>0</v>
      </c>
      <c r="C274" s="71">
        <f>C267+C273</f>
        <v>35192</v>
      </c>
      <c r="D274" s="65" t="s">
        <v>58</v>
      </c>
      <c r="E274" s="4"/>
      <c r="F274" s="21"/>
      <c r="G274" s="9"/>
      <c r="H274" s="9"/>
      <c r="J274" s="5"/>
      <c r="K274" s="5"/>
    </row>
    <row r="275" spans="1:14" ht="16.2" thickBot="1" x14ac:dyDescent="0.3">
      <c r="A275" s="80"/>
      <c r="B275" s="21"/>
      <c r="C275" s="67"/>
      <c r="D275" s="72"/>
      <c r="E275" s="73"/>
      <c r="F275" s="25"/>
      <c r="G275" s="21"/>
      <c r="H275" s="21"/>
      <c r="J275" s="5"/>
      <c r="K275" s="12"/>
      <c r="L275" s="9"/>
      <c r="M275" s="9"/>
      <c r="N275" s="9"/>
    </row>
    <row r="276" spans="1:14" s="5" customFormat="1" ht="29.4" customHeight="1" x14ac:dyDescent="0.25">
      <c r="A276" s="79" t="s">
        <v>349</v>
      </c>
      <c r="B276" s="305" t="s">
        <v>391</v>
      </c>
      <c r="C276" s="305"/>
      <c r="D276" s="305"/>
      <c r="E276" s="305"/>
      <c r="F276" s="305"/>
      <c r="G276" s="64"/>
      <c r="H276" s="64"/>
      <c r="I276" s="100"/>
    </row>
    <row r="277" spans="1:14" ht="18" x14ac:dyDescent="0.35">
      <c r="A277" s="80"/>
      <c r="B277" s="21"/>
      <c r="C277" s="66"/>
      <c r="D277" s="9"/>
      <c r="E277" s="73"/>
      <c r="F277" s="21"/>
      <c r="G277" s="9"/>
      <c r="H277" s="9"/>
      <c r="K277" s="90"/>
      <c r="L277" s="90"/>
      <c r="M277" s="90"/>
      <c r="N277" s="9"/>
    </row>
    <row r="278" spans="1:14" ht="18" x14ac:dyDescent="0.35">
      <c r="A278" s="80"/>
      <c r="B278" s="21" t="s">
        <v>119</v>
      </c>
      <c r="C278" s="66">
        <v>1</v>
      </c>
      <c r="D278" s="9" t="s">
        <v>120</v>
      </c>
      <c r="E278" s="91"/>
      <c r="F278" s="21"/>
      <c r="G278" s="9"/>
      <c r="H278" s="9"/>
      <c r="K278" s="90"/>
      <c r="L278" s="90"/>
      <c r="M278" s="90"/>
      <c r="N278" s="9"/>
    </row>
    <row r="279" spans="1:14" ht="18" x14ac:dyDescent="0.35">
      <c r="A279" s="80"/>
      <c r="B279" s="21" t="s">
        <v>59</v>
      </c>
      <c r="C279" s="66">
        <v>26.08</v>
      </c>
      <c r="D279" s="9" t="s">
        <v>58</v>
      </c>
      <c r="E279" s="91"/>
      <c r="F279" s="21"/>
      <c r="G279" s="9"/>
      <c r="H279" s="9"/>
      <c r="K279" s="90"/>
      <c r="L279" s="90"/>
      <c r="M279" s="90"/>
      <c r="N279" s="9"/>
    </row>
    <row r="280" spans="1:14" ht="18" x14ac:dyDescent="0.35">
      <c r="A280" s="80"/>
      <c r="B280" s="21" t="s">
        <v>60</v>
      </c>
      <c r="C280" s="66">
        <v>24</v>
      </c>
      <c r="D280" s="9" t="s">
        <v>53</v>
      </c>
      <c r="E280" s="91"/>
      <c r="F280" s="21"/>
      <c r="G280" s="9"/>
      <c r="H280" s="9"/>
      <c r="K280" s="90"/>
      <c r="L280" s="90"/>
      <c r="M280" s="90"/>
      <c r="N280" s="9"/>
    </row>
    <row r="281" spans="1:14" ht="18" x14ac:dyDescent="0.35">
      <c r="A281" s="80"/>
      <c r="B281" s="21" t="s">
        <v>52</v>
      </c>
      <c r="C281" s="66">
        <v>12</v>
      </c>
      <c r="D281" s="9" t="s">
        <v>9</v>
      </c>
      <c r="E281" s="91"/>
      <c r="F281" s="21"/>
      <c r="G281" s="9"/>
      <c r="H281" s="9"/>
      <c r="K281" s="90"/>
      <c r="L281" s="90"/>
      <c r="M281" s="90"/>
      <c r="N281" s="9"/>
    </row>
    <row r="282" spans="1:14" ht="15.6" x14ac:dyDescent="0.25">
      <c r="A282" s="80"/>
      <c r="B282" s="70" t="s">
        <v>0</v>
      </c>
      <c r="C282" s="71">
        <f>C278*C279*C280*C281</f>
        <v>7511.0399999999991</v>
      </c>
      <c r="D282" s="65" t="s">
        <v>58</v>
      </c>
      <c r="E282" s="4"/>
      <c r="F282" s="21"/>
      <c r="G282" s="9"/>
      <c r="H282" s="9"/>
      <c r="J282" s="5"/>
      <c r="K282" s="5"/>
    </row>
    <row r="283" spans="1:14" ht="16.2" thickBot="1" x14ac:dyDescent="0.3">
      <c r="A283" s="80"/>
      <c r="B283" s="21"/>
      <c r="C283" s="67"/>
      <c r="D283" s="72"/>
      <c r="E283" s="73"/>
      <c r="F283" s="25"/>
      <c r="G283" s="21"/>
      <c r="H283" s="21"/>
      <c r="J283" s="5"/>
      <c r="K283" s="12"/>
      <c r="L283" s="9"/>
      <c r="M283" s="9"/>
      <c r="N283" s="9"/>
    </row>
    <row r="284" spans="1:14" s="5" customFormat="1" ht="30" customHeight="1" thickBot="1" x14ac:dyDescent="0.3">
      <c r="A284" s="78">
        <v>4</v>
      </c>
      <c r="B284" s="306" t="s">
        <v>48</v>
      </c>
      <c r="C284" s="306"/>
      <c r="D284" s="306"/>
      <c r="E284" s="306"/>
      <c r="F284" s="306"/>
      <c r="G284" s="35"/>
      <c r="H284" s="35"/>
      <c r="I284" s="100"/>
      <c r="J284" s="5" t="s">
        <v>208</v>
      </c>
    </row>
    <row r="285" spans="1:14" s="5" customFormat="1" ht="29.4" customHeight="1" x14ac:dyDescent="0.25">
      <c r="A285" s="79" t="s">
        <v>350</v>
      </c>
      <c r="B285" s="305" t="s">
        <v>390</v>
      </c>
      <c r="C285" s="305"/>
      <c r="D285" s="305"/>
      <c r="E285" s="305"/>
      <c r="F285" s="305"/>
      <c r="G285" s="64"/>
      <c r="H285" s="64"/>
      <c r="I285" s="100"/>
    </row>
    <row r="286" spans="1:14" ht="18" x14ac:dyDescent="0.35">
      <c r="A286" s="80"/>
      <c r="B286" s="21"/>
      <c r="C286" s="66"/>
      <c r="D286" s="9"/>
      <c r="E286" s="73"/>
      <c r="F286" s="21"/>
      <c r="G286" s="9"/>
      <c r="H286" s="9"/>
      <c r="K286" s="90"/>
      <c r="L286" s="90"/>
      <c r="M286" s="90"/>
      <c r="N286" s="9"/>
    </row>
    <row r="287" spans="1:14" ht="18" x14ac:dyDescent="0.35">
      <c r="A287" s="80"/>
      <c r="B287" s="21" t="s">
        <v>34</v>
      </c>
      <c r="C287" s="66">
        <v>3</v>
      </c>
      <c r="D287" s="9" t="s">
        <v>37</v>
      </c>
      <c r="E287" s="91"/>
      <c r="F287" s="21"/>
      <c r="G287" s="9"/>
      <c r="H287" s="9"/>
      <c r="K287" s="90"/>
      <c r="L287" s="90"/>
      <c r="M287" s="90"/>
      <c r="N287" s="9"/>
    </row>
    <row r="288" spans="1:14" ht="18" x14ac:dyDescent="0.35">
      <c r="A288" s="80"/>
      <c r="B288" s="21" t="s">
        <v>57</v>
      </c>
      <c r="C288" s="66">
        <v>1</v>
      </c>
      <c r="D288" s="9" t="s">
        <v>37</v>
      </c>
      <c r="E288" s="91"/>
      <c r="F288" s="21"/>
      <c r="G288" s="9"/>
      <c r="H288" s="9"/>
      <c r="K288" s="90"/>
      <c r="L288" s="90"/>
      <c r="M288" s="90"/>
      <c r="N288" s="9"/>
    </row>
    <row r="289" spans="1:14" ht="18" x14ac:dyDescent="0.35">
      <c r="A289" s="80"/>
      <c r="B289" s="21" t="s">
        <v>52</v>
      </c>
      <c r="C289" s="66">
        <v>12</v>
      </c>
      <c r="D289" s="9" t="s">
        <v>9</v>
      </c>
      <c r="E289" s="91"/>
      <c r="F289" s="21"/>
      <c r="G289" s="9"/>
      <c r="H289" s="9"/>
      <c r="K289" s="90"/>
      <c r="L289" s="90"/>
      <c r="M289" s="90"/>
      <c r="N289" s="9"/>
    </row>
    <row r="290" spans="1:14" ht="15.6" x14ac:dyDescent="0.25">
      <c r="A290" s="80"/>
      <c r="B290" s="70" t="s">
        <v>0</v>
      </c>
      <c r="C290" s="71">
        <f>C287*C289*C288</f>
        <v>36</v>
      </c>
      <c r="D290" s="65" t="s">
        <v>9</v>
      </c>
      <c r="E290" s="4"/>
      <c r="F290" s="21"/>
      <c r="G290" s="9"/>
      <c r="H290" s="9"/>
      <c r="J290" s="5"/>
      <c r="K290" s="5"/>
    </row>
    <row r="291" spans="1:14" ht="16.2" thickBot="1" x14ac:dyDescent="0.3">
      <c r="A291" s="80"/>
      <c r="B291" s="21"/>
      <c r="C291" s="67"/>
      <c r="D291" s="72"/>
      <c r="E291" s="73"/>
      <c r="F291" s="25"/>
      <c r="G291" s="21"/>
      <c r="H291" s="21"/>
      <c r="J291" s="5"/>
      <c r="K291" s="12"/>
      <c r="L291" s="9"/>
      <c r="M291" s="9"/>
      <c r="N291" s="9"/>
    </row>
    <row r="292" spans="1:14" s="5" customFormat="1" ht="29.4" customHeight="1" x14ac:dyDescent="0.25">
      <c r="A292" s="79" t="s">
        <v>351</v>
      </c>
      <c r="B292" s="305" t="s">
        <v>149</v>
      </c>
      <c r="C292" s="305"/>
      <c r="D292" s="305"/>
      <c r="E292" s="305"/>
      <c r="F292" s="305"/>
      <c r="G292" s="64"/>
      <c r="H292" s="64"/>
      <c r="I292" s="100"/>
    </row>
    <row r="293" spans="1:14" ht="18" x14ac:dyDescent="0.35">
      <c r="A293" s="80"/>
      <c r="B293" s="21"/>
      <c r="C293" s="66"/>
      <c r="D293" s="9"/>
      <c r="E293" s="73"/>
      <c r="F293" s="21"/>
      <c r="G293" s="9"/>
      <c r="H293" s="9"/>
      <c r="K293" s="90"/>
      <c r="L293" s="90"/>
      <c r="M293" s="90"/>
      <c r="N293" s="9"/>
    </row>
    <row r="294" spans="1:14" ht="18" x14ac:dyDescent="0.35">
      <c r="A294" s="80"/>
      <c r="B294" s="21" t="s">
        <v>151</v>
      </c>
      <c r="C294" s="66">
        <v>1</v>
      </c>
      <c r="D294" s="9" t="s">
        <v>120</v>
      </c>
      <c r="E294" s="91"/>
      <c r="F294" s="21"/>
      <c r="G294" s="9"/>
      <c r="H294" s="9"/>
      <c r="K294" s="90"/>
      <c r="L294" s="90"/>
      <c r="M294" s="90"/>
      <c r="N294" s="9"/>
    </row>
    <row r="295" spans="1:14" ht="18" x14ac:dyDescent="0.35">
      <c r="A295" s="80"/>
      <c r="B295" s="21" t="s">
        <v>52</v>
      </c>
      <c r="C295" s="66">
        <v>12</v>
      </c>
      <c r="D295" s="9" t="s">
        <v>9</v>
      </c>
      <c r="E295" s="91"/>
      <c r="F295" s="21"/>
      <c r="G295" s="9"/>
      <c r="H295" s="9"/>
      <c r="K295" s="90"/>
      <c r="L295" s="90"/>
      <c r="M295" s="90"/>
      <c r="N295" s="9"/>
    </row>
    <row r="296" spans="1:14" ht="15.6" x14ac:dyDescent="0.25">
      <c r="A296" s="80"/>
      <c r="B296" s="70" t="s">
        <v>0</v>
      </c>
      <c r="C296" s="71">
        <f>C294*C295</f>
        <v>12</v>
      </c>
      <c r="D296" s="65" t="s">
        <v>9</v>
      </c>
      <c r="E296" s="4"/>
      <c r="F296" s="21"/>
      <c r="G296" s="9"/>
      <c r="H296" s="9"/>
      <c r="J296" s="5"/>
      <c r="K296" s="5"/>
    </row>
    <row r="297" spans="1:14" ht="16.2" thickBot="1" x14ac:dyDescent="0.3">
      <c r="A297" s="80"/>
      <c r="B297" s="21"/>
      <c r="C297" s="67"/>
      <c r="D297" s="72"/>
      <c r="E297" s="73"/>
      <c r="F297" s="25"/>
      <c r="G297" s="21"/>
      <c r="H297" s="21"/>
      <c r="J297" s="5"/>
      <c r="K297" s="12"/>
      <c r="L297" s="9"/>
      <c r="M297" s="9"/>
      <c r="N297" s="9"/>
    </row>
    <row r="298" spans="1:14" s="5" customFormat="1" ht="29.4" customHeight="1" x14ac:dyDescent="0.25">
      <c r="A298" s="79" t="s">
        <v>352</v>
      </c>
      <c r="B298" s="305" t="s">
        <v>392</v>
      </c>
      <c r="C298" s="305"/>
      <c r="D298" s="305"/>
      <c r="E298" s="305"/>
      <c r="F298" s="305"/>
      <c r="G298" s="64"/>
      <c r="H298" s="64"/>
      <c r="I298" s="100"/>
    </row>
    <row r="299" spans="1:14" ht="18" x14ac:dyDescent="0.35">
      <c r="A299" s="80"/>
      <c r="B299" s="21"/>
      <c r="C299" s="66"/>
      <c r="D299" s="9"/>
      <c r="E299" s="73"/>
      <c r="F299" s="21"/>
      <c r="G299" s="9"/>
      <c r="H299" s="9"/>
      <c r="K299" s="90"/>
      <c r="L299" s="90"/>
      <c r="M299" s="90"/>
      <c r="N299" s="9"/>
    </row>
    <row r="300" spans="1:14" ht="18" x14ac:dyDescent="0.35">
      <c r="A300" s="80"/>
      <c r="B300" s="21" t="s">
        <v>34</v>
      </c>
      <c r="C300" s="66">
        <v>1</v>
      </c>
      <c r="D300" s="9" t="s">
        <v>37</v>
      </c>
      <c r="E300" s="91"/>
      <c r="F300" s="21"/>
      <c r="G300" s="9"/>
      <c r="H300" s="9"/>
      <c r="K300" s="90"/>
      <c r="L300" s="90"/>
      <c r="M300" s="90"/>
      <c r="N300" s="9"/>
    </row>
    <row r="301" spans="1:14" ht="18" x14ac:dyDescent="0.35">
      <c r="A301" s="80"/>
      <c r="B301" s="21" t="s">
        <v>59</v>
      </c>
      <c r="C301" s="66">
        <v>26</v>
      </c>
      <c r="D301" s="9" t="s">
        <v>58</v>
      </c>
      <c r="E301" s="91"/>
      <c r="F301" s="21"/>
      <c r="G301" s="9"/>
      <c r="H301" s="9"/>
      <c r="K301" s="90"/>
      <c r="L301" s="90"/>
      <c r="M301" s="90"/>
      <c r="N301" s="9"/>
    </row>
    <row r="302" spans="1:14" ht="18" x14ac:dyDescent="0.35">
      <c r="A302" s="80"/>
      <c r="B302" s="21" t="s">
        <v>60</v>
      </c>
      <c r="C302" s="66">
        <v>8</v>
      </c>
      <c r="D302" s="9" t="s">
        <v>53</v>
      </c>
      <c r="E302" s="91"/>
      <c r="F302" s="21"/>
      <c r="G302" s="9"/>
      <c r="H302" s="9"/>
      <c r="K302" s="90"/>
      <c r="L302" s="90"/>
      <c r="M302" s="90"/>
      <c r="N302" s="9"/>
    </row>
    <row r="303" spans="1:14" ht="18" x14ac:dyDescent="0.35">
      <c r="A303" s="80"/>
      <c r="B303" s="21" t="s">
        <v>52</v>
      </c>
      <c r="C303" s="66">
        <v>12</v>
      </c>
      <c r="D303" s="9" t="s">
        <v>9</v>
      </c>
      <c r="E303" s="91"/>
      <c r="F303" s="21"/>
      <c r="G303" s="9"/>
      <c r="H303" s="9"/>
      <c r="K303" s="90"/>
      <c r="L303" s="90"/>
      <c r="M303" s="90"/>
      <c r="N303" s="9"/>
    </row>
    <row r="304" spans="1:14" ht="15.6" x14ac:dyDescent="0.25">
      <c r="A304" s="80"/>
      <c r="B304" s="70" t="s">
        <v>0</v>
      </c>
      <c r="C304" s="71">
        <f>C300*C301*C302*C303</f>
        <v>2496</v>
      </c>
      <c r="D304" s="65" t="s">
        <v>42</v>
      </c>
      <c r="E304" s="4"/>
      <c r="F304" s="21"/>
      <c r="G304" s="9"/>
      <c r="H304" s="9"/>
      <c r="J304" s="5"/>
      <c r="K304" s="5"/>
    </row>
    <row r="305" spans="1:14" ht="16.2" thickBot="1" x14ac:dyDescent="0.3">
      <c r="A305" s="80"/>
      <c r="B305" s="21"/>
      <c r="C305" s="67"/>
      <c r="D305" s="72"/>
      <c r="E305" s="73"/>
      <c r="F305" s="25"/>
      <c r="G305" s="21"/>
      <c r="H305" s="21"/>
      <c r="J305" s="5"/>
      <c r="K305" s="12"/>
      <c r="L305" s="9"/>
      <c r="M305" s="9"/>
      <c r="N305" s="9"/>
    </row>
    <row r="306" spans="1:14" s="5" customFormat="1" ht="29.4" customHeight="1" x14ac:dyDescent="0.25">
      <c r="A306" s="79" t="s">
        <v>353</v>
      </c>
      <c r="B306" s="305" t="s">
        <v>393</v>
      </c>
      <c r="C306" s="305"/>
      <c r="D306" s="305"/>
      <c r="E306" s="305"/>
      <c r="F306" s="305"/>
      <c r="G306" s="64"/>
      <c r="H306" s="64"/>
      <c r="I306" s="100"/>
    </row>
    <row r="307" spans="1:14" ht="18" x14ac:dyDescent="0.35">
      <c r="A307" s="80"/>
      <c r="B307" s="21"/>
      <c r="C307" s="66"/>
      <c r="D307" s="9"/>
      <c r="E307" s="73"/>
      <c r="F307" s="21"/>
      <c r="G307" s="9"/>
      <c r="H307" s="9"/>
      <c r="K307" s="90"/>
      <c r="L307" s="90"/>
      <c r="M307" s="90"/>
      <c r="N307" s="9"/>
    </row>
    <row r="308" spans="1:14" ht="18" x14ac:dyDescent="0.35">
      <c r="A308" s="80"/>
      <c r="B308" s="21" t="s">
        <v>34</v>
      </c>
      <c r="C308" s="66">
        <v>1</v>
      </c>
      <c r="D308" s="9" t="s">
        <v>37</v>
      </c>
      <c r="E308" s="91"/>
      <c r="F308" s="21"/>
      <c r="G308" s="9"/>
      <c r="H308" s="9"/>
      <c r="K308" s="90"/>
      <c r="L308" s="90"/>
      <c r="M308" s="90"/>
      <c r="N308" s="9"/>
    </row>
    <row r="309" spans="1:14" ht="18" x14ac:dyDescent="0.35">
      <c r="A309" s="80"/>
      <c r="B309" s="21" t="s">
        <v>59</v>
      </c>
      <c r="C309" s="66">
        <v>26</v>
      </c>
      <c r="D309" s="9" t="s">
        <v>58</v>
      </c>
      <c r="E309" s="91"/>
      <c r="F309" s="21"/>
      <c r="G309" s="9"/>
      <c r="H309" s="9"/>
      <c r="K309" s="90"/>
      <c r="L309" s="90"/>
      <c r="M309" s="90"/>
      <c r="N309" s="9"/>
    </row>
    <row r="310" spans="1:14" ht="18" x14ac:dyDescent="0.35">
      <c r="A310" s="80"/>
      <c r="B310" s="21" t="s">
        <v>60</v>
      </c>
      <c r="C310" s="66">
        <v>24</v>
      </c>
      <c r="D310" s="9" t="s">
        <v>53</v>
      </c>
      <c r="E310" s="91"/>
      <c r="F310" s="21"/>
      <c r="G310" s="9"/>
      <c r="H310" s="9"/>
      <c r="K310" s="90"/>
      <c r="L310" s="90"/>
      <c r="M310" s="90"/>
      <c r="N310" s="9"/>
    </row>
    <row r="311" spans="1:14" ht="18" x14ac:dyDescent="0.35">
      <c r="A311" s="80"/>
      <c r="B311" s="21" t="s">
        <v>52</v>
      </c>
      <c r="C311" s="66">
        <v>12</v>
      </c>
      <c r="D311" s="9" t="s">
        <v>9</v>
      </c>
      <c r="E311" s="91"/>
      <c r="F311" s="21"/>
      <c r="G311" s="9"/>
      <c r="H311" s="9"/>
      <c r="K311" s="90"/>
      <c r="L311" s="90"/>
      <c r="M311" s="90"/>
      <c r="N311" s="9"/>
    </row>
    <row r="312" spans="1:14" ht="15.6" x14ac:dyDescent="0.25">
      <c r="A312" s="80"/>
      <c r="B312" s="70" t="s">
        <v>0</v>
      </c>
      <c r="C312" s="71">
        <f>C308*C309*C310*C311</f>
        <v>7488</v>
      </c>
      <c r="D312" s="65" t="s">
        <v>42</v>
      </c>
      <c r="E312" s="4"/>
      <c r="F312" s="21"/>
      <c r="G312" s="9"/>
      <c r="H312" s="9"/>
      <c r="J312" s="5"/>
      <c r="K312" s="5"/>
    </row>
    <row r="313" spans="1:14" ht="16.2" thickBot="1" x14ac:dyDescent="0.3">
      <c r="A313" s="80"/>
      <c r="B313" s="21"/>
      <c r="C313" s="67"/>
      <c r="D313" s="72"/>
      <c r="E313" s="73"/>
      <c r="F313" s="25"/>
      <c r="G313" s="21"/>
      <c r="H313" s="21"/>
      <c r="J313" s="5"/>
      <c r="K313" s="12"/>
      <c r="L313" s="9"/>
      <c r="M313" s="9"/>
      <c r="N313" s="9"/>
    </row>
    <row r="314" spans="1:14" s="5" customFormat="1" ht="30" customHeight="1" thickBot="1" x14ac:dyDescent="0.3">
      <c r="A314" s="78">
        <v>5</v>
      </c>
      <c r="B314" s="306" t="s">
        <v>49</v>
      </c>
      <c r="C314" s="306"/>
      <c r="D314" s="306"/>
      <c r="E314" s="306"/>
      <c r="F314" s="306"/>
      <c r="G314" s="35"/>
      <c r="H314" s="35"/>
      <c r="I314" s="100"/>
      <c r="J314" s="112">
        <v>91387</v>
      </c>
    </row>
    <row r="315" spans="1:14" s="5" customFormat="1" ht="29.4" customHeight="1" x14ac:dyDescent="0.25">
      <c r="A315" s="79" t="s">
        <v>354</v>
      </c>
      <c r="B315" s="305" t="s">
        <v>61</v>
      </c>
      <c r="C315" s="305"/>
      <c r="D315" s="305"/>
      <c r="E315" s="305"/>
      <c r="F315" s="305"/>
      <c r="G315" s="64"/>
      <c r="H315" s="64"/>
      <c r="I315" s="100"/>
      <c r="J315" s="5">
        <v>5877</v>
      </c>
    </row>
    <row r="316" spans="1:14" ht="18" x14ac:dyDescent="0.35">
      <c r="A316" s="80"/>
      <c r="B316" s="21"/>
      <c r="C316" s="66"/>
      <c r="D316" s="9"/>
      <c r="E316" s="73"/>
      <c r="F316" s="21"/>
      <c r="G316" s="9"/>
      <c r="H316" s="9"/>
      <c r="K316" s="90"/>
      <c r="L316" s="90"/>
      <c r="M316" s="90"/>
      <c r="N316" s="9"/>
    </row>
    <row r="317" spans="1:14" ht="18" x14ac:dyDescent="0.35">
      <c r="A317" s="80"/>
      <c r="B317" s="21" t="s">
        <v>34</v>
      </c>
      <c r="C317" s="66">
        <v>3</v>
      </c>
      <c r="D317" s="9" t="s">
        <v>37</v>
      </c>
      <c r="E317" s="91"/>
      <c r="F317" s="21"/>
      <c r="G317" s="9"/>
      <c r="H317" s="9"/>
      <c r="K317" s="90"/>
      <c r="L317" s="90"/>
      <c r="M317" s="90"/>
      <c r="N317" s="9"/>
    </row>
    <row r="318" spans="1:14" ht="18" x14ac:dyDescent="0.35">
      <c r="A318" s="80"/>
      <c r="B318" s="21" t="s">
        <v>57</v>
      </c>
      <c r="C318" s="66">
        <v>1</v>
      </c>
      <c r="D318" s="9" t="s">
        <v>37</v>
      </c>
      <c r="E318" s="91"/>
      <c r="F318" s="21"/>
      <c r="G318" s="9"/>
      <c r="H318" s="9"/>
      <c r="K318" s="90"/>
      <c r="L318" s="90"/>
      <c r="M318" s="90"/>
      <c r="N318" s="9"/>
    </row>
    <row r="319" spans="1:14" ht="18" x14ac:dyDescent="0.35">
      <c r="A319" s="80"/>
      <c r="B319" s="21" t="s">
        <v>52</v>
      </c>
      <c r="C319" s="66">
        <v>12</v>
      </c>
      <c r="D319" s="9" t="s">
        <v>9</v>
      </c>
      <c r="E319" s="91"/>
      <c r="F319" s="21"/>
      <c r="G319" s="9"/>
      <c r="H319" s="9"/>
      <c r="K319" s="90"/>
      <c r="L319" s="90"/>
      <c r="M319" s="90"/>
      <c r="N319" s="9"/>
    </row>
    <row r="320" spans="1:14" ht="15.6" x14ac:dyDescent="0.25">
      <c r="A320" s="80"/>
      <c r="B320" s="70" t="s">
        <v>0</v>
      </c>
      <c r="C320" s="71">
        <f>C317*C319*C318</f>
        <v>36</v>
      </c>
      <c r="D320" s="65" t="s">
        <v>9</v>
      </c>
      <c r="E320" s="4"/>
      <c r="F320" s="21"/>
      <c r="G320" s="9"/>
      <c r="H320" s="9"/>
      <c r="J320" s="5"/>
      <c r="K320" s="5"/>
    </row>
    <row r="321" spans="1:14" ht="16.2" thickBot="1" x14ac:dyDescent="0.3">
      <c r="A321" s="80"/>
      <c r="B321" s="21"/>
      <c r="C321" s="67"/>
      <c r="D321" s="72"/>
      <c r="E321" s="73"/>
      <c r="F321" s="25"/>
      <c r="G321" s="21"/>
      <c r="H321" s="21"/>
      <c r="J321" s="5"/>
      <c r="K321" s="12"/>
      <c r="L321" s="9"/>
      <c r="M321" s="9"/>
      <c r="N321" s="9"/>
    </row>
    <row r="322" spans="1:14" s="5" customFormat="1" ht="29.4" customHeight="1" x14ac:dyDescent="0.25">
      <c r="A322" s="79" t="s">
        <v>355</v>
      </c>
      <c r="B322" s="305" t="s">
        <v>396</v>
      </c>
      <c r="C322" s="305"/>
      <c r="D322" s="305"/>
      <c r="E322" s="305"/>
      <c r="F322" s="305"/>
      <c r="G322" s="64"/>
      <c r="H322" s="64"/>
      <c r="I322" s="100"/>
      <c r="J322" s="5">
        <v>5877</v>
      </c>
    </row>
    <row r="323" spans="1:14" ht="18" x14ac:dyDescent="0.35">
      <c r="A323" s="80"/>
      <c r="B323" s="21"/>
      <c r="C323" s="66"/>
      <c r="D323" s="9"/>
      <c r="E323" s="73"/>
      <c r="F323" s="21"/>
      <c r="G323" s="9"/>
      <c r="H323" s="9"/>
      <c r="K323" s="90"/>
      <c r="L323" s="90"/>
      <c r="M323" s="90"/>
      <c r="N323" s="9"/>
    </row>
    <row r="324" spans="1:14" ht="18" x14ac:dyDescent="0.35">
      <c r="A324" s="80"/>
      <c r="B324" s="21" t="s">
        <v>34</v>
      </c>
      <c r="C324" s="66">
        <v>1</v>
      </c>
      <c r="D324" s="9" t="s">
        <v>37</v>
      </c>
      <c r="E324" s="91"/>
      <c r="F324" s="21"/>
      <c r="G324" s="9"/>
      <c r="H324" s="9"/>
      <c r="K324" s="90"/>
      <c r="L324" s="90"/>
      <c r="M324" s="90"/>
      <c r="N324" s="9"/>
    </row>
    <row r="325" spans="1:14" ht="18" x14ac:dyDescent="0.35">
      <c r="A325" s="80"/>
      <c r="B325" s="21" t="s">
        <v>57</v>
      </c>
      <c r="C325" s="66">
        <v>1</v>
      </c>
      <c r="D325" s="9" t="s">
        <v>37</v>
      </c>
      <c r="E325" s="91"/>
      <c r="F325" s="21"/>
      <c r="G325" s="9"/>
      <c r="H325" s="9"/>
      <c r="K325" s="90"/>
      <c r="L325" s="90"/>
      <c r="M325" s="90"/>
      <c r="N325" s="9"/>
    </row>
    <row r="326" spans="1:14" ht="18" x14ac:dyDescent="0.35">
      <c r="A326" s="80"/>
      <c r="B326" s="21" t="s">
        <v>52</v>
      </c>
      <c r="C326" s="66">
        <v>12</v>
      </c>
      <c r="D326" s="9" t="s">
        <v>9</v>
      </c>
      <c r="E326" s="91"/>
      <c r="F326" s="21"/>
      <c r="G326" s="9"/>
      <c r="H326" s="9"/>
      <c r="K326" s="90"/>
      <c r="L326" s="90"/>
      <c r="M326" s="90"/>
      <c r="N326" s="9"/>
    </row>
    <row r="327" spans="1:14" ht="15.6" x14ac:dyDescent="0.25">
      <c r="A327" s="80"/>
      <c r="B327" s="70" t="s">
        <v>0</v>
      </c>
      <c r="C327" s="71">
        <f>C324*C326*C325</f>
        <v>12</v>
      </c>
      <c r="D327" s="65" t="s">
        <v>9</v>
      </c>
      <c r="E327" s="4"/>
      <c r="F327" s="21"/>
      <c r="G327" s="9"/>
      <c r="H327" s="9"/>
      <c r="J327" s="5"/>
      <c r="K327" s="5"/>
    </row>
    <row r="328" spans="1:14" s="96" customFormat="1" ht="16.2" thickBot="1" x14ac:dyDescent="0.3">
      <c r="A328" s="80"/>
      <c r="B328" s="94"/>
      <c r="C328" s="105"/>
      <c r="D328" s="97"/>
      <c r="E328" s="95"/>
      <c r="F328" s="98"/>
      <c r="G328" s="94"/>
      <c r="H328" s="94"/>
      <c r="I328" s="102"/>
      <c r="J328" s="93"/>
      <c r="K328" s="99"/>
      <c r="L328" s="20"/>
      <c r="M328" s="20"/>
      <c r="N328" s="20"/>
    </row>
    <row r="329" spans="1:14" s="5" customFormat="1" ht="29.4" customHeight="1" x14ac:dyDescent="0.25">
      <c r="A329" s="79" t="s">
        <v>356</v>
      </c>
      <c r="B329" s="305" t="s">
        <v>418</v>
      </c>
      <c r="C329" s="305"/>
      <c r="D329" s="305"/>
      <c r="E329" s="305"/>
      <c r="F329" s="305"/>
      <c r="G329" s="64"/>
      <c r="H329" s="64"/>
      <c r="I329" s="102"/>
    </row>
    <row r="330" spans="1:14" ht="18" x14ac:dyDescent="0.35">
      <c r="A330" s="80"/>
      <c r="B330" s="21"/>
      <c r="C330" s="66"/>
      <c r="D330" s="9"/>
      <c r="E330" s="73"/>
      <c r="F330" s="21"/>
      <c r="G330" s="9"/>
      <c r="H330" s="9"/>
      <c r="I330" s="102"/>
      <c r="K330" s="90"/>
      <c r="L330" s="90"/>
      <c r="M330" s="90"/>
      <c r="N330" s="9"/>
    </row>
    <row r="331" spans="1:14" ht="18" x14ac:dyDescent="0.35">
      <c r="A331" s="80"/>
      <c r="B331" s="21" t="s">
        <v>34</v>
      </c>
      <c r="C331" s="66">
        <v>1</v>
      </c>
      <c r="D331" s="9" t="s">
        <v>37</v>
      </c>
      <c r="E331" s="91"/>
      <c r="F331" s="21"/>
      <c r="G331" s="9"/>
      <c r="H331" s="9"/>
      <c r="I331" s="102"/>
      <c r="K331" s="90"/>
      <c r="L331" s="90"/>
      <c r="M331" s="90"/>
      <c r="N331" s="9"/>
    </row>
    <row r="332" spans="1:14" ht="18" x14ac:dyDescent="0.35">
      <c r="A332" s="80"/>
      <c r="B332" s="21" t="s">
        <v>59</v>
      </c>
      <c r="C332" s="66">
        <v>26</v>
      </c>
      <c r="D332" s="9" t="s">
        <v>58</v>
      </c>
      <c r="E332" s="91"/>
      <c r="F332" s="21"/>
      <c r="G332" s="9"/>
      <c r="H332" s="9"/>
      <c r="I332" s="102"/>
      <c r="K332" s="90"/>
      <c r="L332" s="90"/>
      <c r="M332" s="90"/>
      <c r="N332" s="9"/>
    </row>
    <row r="333" spans="1:14" ht="18" x14ac:dyDescent="0.35">
      <c r="A333" s="80"/>
      <c r="B333" s="21" t="s">
        <v>60</v>
      </c>
      <c r="C333" s="66">
        <v>8</v>
      </c>
      <c r="D333" s="9" t="s">
        <v>53</v>
      </c>
      <c r="E333" s="91"/>
      <c r="F333" s="21"/>
      <c r="G333" s="9"/>
      <c r="H333" s="9"/>
      <c r="K333" s="90"/>
      <c r="L333" s="90"/>
      <c r="M333" s="90"/>
      <c r="N333" s="9"/>
    </row>
    <row r="334" spans="1:14" ht="18" x14ac:dyDescent="0.35">
      <c r="A334" s="80"/>
      <c r="B334" s="21" t="s">
        <v>52</v>
      </c>
      <c r="C334" s="66">
        <v>12</v>
      </c>
      <c r="D334" s="9" t="s">
        <v>9</v>
      </c>
      <c r="E334" s="91"/>
      <c r="F334" s="21"/>
      <c r="G334" s="9"/>
      <c r="H334" s="9"/>
      <c r="K334" s="90"/>
      <c r="L334" s="90"/>
      <c r="M334" s="90"/>
      <c r="N334" s="9"/>
    </row>
    <row r="335" spans="1:14" ht="15.6" x14ac:dyDescent="0.25">
      <c r="A335" s="80"/>
      <c r="B335" s="70" t="s">
        <v>0</v>
      </c>
      <c r="C335" s="71">
        <f>C331*C332*C333*C334</f>
        <v>2496</v>
      </c>
      <c r="D335" s="65" t="s">
        <v>53</v>
      </c>
      <c r="E335" s="4"/>
      <c r="F335" s="21"/>
      <c r="G335" s="9"/>
      <c r="H335" s="9"/>
      <c r="J335" s="5"/>
      <c r="K335" s="5"/>
    </row>
    <row r="336" spans="1:14" ht="16.2" thickBot="1" x14ac:dyDescent="0.3">
      <c r="A336" s="80"/>
      <c r="B336" s="21"/>
      <c r="C336" s="67"/>
      <c r="D336" s="72"/>
      <c r="E336" s="73"/>
      <c r="F336" s="25"/>
      <c r="G336" s="21"/>
      <c r="H336" s="21"/>
      <c r="J336" s="5"/>
      <c r="K336" s="12"/>
      <c r="L336" s="9"/>
      <c r="M336" s="9"/>
      <c r="N336" s="9"/>
    </row>
    <row r="337" spans="1:14" s="5" customFormat="1" ht="30" customHeight="1" thickBot="1" x14ac:dyDescent="0.3">
      <c r="A337" s="78">
        <v>6</v>
      </c>
      <c r="B337" s="306" t="s">
        <v>132</v>
      </c>
      <c r="C337" s="306"/>
      <c r="D337" s="306"/>
      <c r="E337" s="306"/>
      <c r="F337" s="306"/>
      <c r="G337" s="35"/>
      <c r="H337" s="35"/>
      <c r="I337" s="100"/>
    </row>
    <row r="338" spans="1:14" s="5" customFormat="1" ht="29.4" customHeight="1" x14ac:dyDescent="0.25">
      <c r="A338" s="79" t="s">
        <v>357</v>
      </c>
      <c r="B338" s="305" t="s">
        <v>133</v>
      </c>
      <c r="C338" s="305"/>
      <c r="D338" s="305"/>
      <c r="E338" s="305"/>
      <c r="F338" s="305"/>
      <c r="G338" s="64"/>
      <c r="H338" s="64"/>
      <c r="I338" s="100"/>
    </row>
    <row r="339" spans="1:14" ht="18" x14ac:dyDescent="0.35">
      <c r="A339" s="80"/>
      <c r="B339" s="21"/>
      <c r="C339" s="66"/>
      <c r="D339" s="9"/>
      <c r="E339" s="73"/>
      <c r="F339" s="21"/>
      <c r="G339" s="9"/>
      <c r="H339" s="9"/>
      <c r="K339" s="90"/>
      <c r="L339" s="90"/>
      <c r="M339" s="90"/>
      <c r="N339" s="9"/>
    </row>
    <row r="340" spans="1:14" ht="18" x14ac:dyDescent="0.35">
      <c r="A340" s="80"/>
      <c r="B340" s="21" t="s">
        <v>135</v>
      </c>
      <c r="C340" s="66">
        <f>C342-C341</f>
        <v>1464</v>
      </c>
      <c r="D340" s="9" t="s">
        <v>128</v>
      </c>
      <c r="E340" s="73"/>
      <c r="F340" s="21"/>
      <c r="G340" s="9"/>
      <c r="H340" s="9"/>
      <c r="K340" s="90"/>
      <c r="L340" s="90"/>
      <c r="M340" s="90"/>
      <c r="N340" s="9"/>
    </row>
    <row r="341" spans="1:14" ht="18" x14ac:dyDescent="0.35">
      <c r="A341" s="80"/>
      <c r="B341" s="21" t="s">
        <v>136</v>
      </c>
      <c r="C341" s="66">
        <v>36</v>
      </c>
      <c r="D341" s="9" t="s">
        <v>128</v>
      </c>
      <c r="E341" s="73"/>
      <c r="F341" s="21"/>
      <c r="G341" s="9"/>
      <c r="H341" s="9"/>
      <c r="K341" s="90"/>
      <c r="L341" s="90"/>
      <c r="M341" s="90"/>
      <c r="N341" s="9"/>
    </row>
    <row r="342" spans="1:14" x14ac:dyDescent="0.25">
      <c r="A342" s="80"/>
      <c r="B342" s="21" t="s">
        <v>216</v>
      </c>
      <c r="C342" s="66">
        <v>1500</v>
      </c>
      <c r="D342" s="9" t="s">
        <v>128</v>
      </c>
      <c r="E342" s="4"/>
      <c r="F342" s="21"/>
      <c r="G342" s="9"/>
      <c r="H342" s="9"/>
      <c r="J342" s="5"/>
      <c r="K342" s="5"/>
    </row>
    <row r="343" spans="1:14" x14ac:dyDescent="0.25">
      <c r="A343" s="80"/>
      <c r="B343" s="21" t="s">
        <v>193</v>
      </c>
      <c r="C343" s="66">
        <v>12</v>
      </c>
      <c r="D343" s="9" t="s">
        <v>9</v>
      </c>
      <c r="E343" s="4"/>
      <c r="F343" s="21"/>
      <c r="G343" s="9"/>
      <c r="H343" s="9"/>
      <c r="J343" s="5"/>
      <c r="K343" s="5"/>
    </row>
    <row r="344" spans="1:14" ht="15.6" x14ac:dyDescent="0.25">
      <c r="A344" s="80"/>
      <c r="B344" s="70" t="s">
        <v>0</v>
      </c>
      <c r="C344" s="71">
        <f>C342*C343</f>
        <v>18000</v>
      </c>
      <c r="D344" s="65" t="s">
        <v>128</v>
      </c>
      <c r="E344" s="4"/>
      <c r="F344" s="21"/>
      <c r="G344" s="9"/>
      <c r="H344" s="9"/>
      <c r="J344" s="5"/>
      <c r="K344" s="5"/>
    </row>
    <row r="345" spans="1:14" ht="16.2" thickBot="1" x14ac:dyDescent="0.3">
      <c r="A345" s="80"/>
      <c r="B345" s="21"/>
      <c r="C345" s="67"/>
      <c r="D345" s="72"/>
      <c r="E345" s="73"/>
      <c r="F345" s="25"/>
      <c r="G345" s="21"/>
      <c r="H345" s="21"/>
      <c r="J345" s="5"/>
      <c r="K345" s="12"/>
      <c r="L345" s="9"/>
      <c r="M345" s="9"/>
      <c r="N345" s="9"/>
    </row>
    <row r="346" spans="1:14" s="5" customFormat="1" ht="30" customHeight="1" thickBot="1" x14ac:dyDescent="0.3">
      <c r="A346" s="78">
        <v>7</v>
      </c>
      <c r="B346" s="306" t="s">
        <v>130</v>
      </c>
      <c r="C346" s="306"/>
      <c r="D346" s="306"/>
      <c r="E346" s="306"/>
      <c r="F346" s="306"/>
      <c r="G346" s="35"/>
      <c r="H346" s="35"/>
      <c r="I346" s="100"/>
    </row>
    <row r="347" spans="1:14" s="5" customFormat="1" ht="29.4" customHeight="1" x14ac:dyDescent="0.25">
      <c r="A347" s="79" t="s">
        <v>358</v>
      </c>
      <c r="B347" s="305" t="s">
        <v>134</v>
      </c>
      <c r="C347" s="305"/>
      <c r="D347" s="305"/>
      <c r="E347" s="305"/>
      <c r="F347" s="305"/>
      <c r="G347" s="64"/>
      <c r="H347" s="64"/>
      <c r="I347" s="100"/>
    </row>
    <row r="348" spans="1:14" ht="18" x14ac:dyDescent="0.35">
      <c r="A348" s="80"/>
      <c r="B348" s="21"/>
      <c r="C348" s="66"/>
      <c r="D348" s="9"/>
      <c r="E348" s="73"/>
      <c r="F348" s="21"/>
      <c r="G348" s="9"/>
      <c r="H348" s="9"/>
      <c r="K348" s="90"/>
      <c r="L348" s="90"/>
      <c r="M348" s="90"/>
      <c r="N348" s="9"/>
    </row>
    <row r="349" spans="1:14" ht="18" x14ac:dyDescent="0.35">
      <c r="A349" s="80"/>
      <c r="B349" s="21" t="s">
        <v>136</v>
      </c>
      <c r="C349" s="66">
        <v>12</v>
      </c>
      <c r="D349" s="9" t="s">
        <v>128</v>
      </c>
      <c r="E349" s="73"/>
      <c r="F349" s="21"/>
      <c r="G349" s="9"/>
      <c r="H349" s="9"/>
      <c r="K349" s="90"/>
      <c r="L349" s="90"/>
      <c r="M349" s="90"/>
      <c r="N349" s="9"/>
    </row>
    <row r="350" spans="1:14" ht="18" x14ac:dyDescent="0.35">
      <c r="A350" s="80"/>
      <c r="B350" s="21" t="s">
        <v>193</v>
      </c>
      <c r="C350" s="66">
        <v>12</v>
      </c>
      <c r="D350" s="9" t="s">
        <v>9</v>
      </c>
      <c r="E350" s="73"/>
      <c r="F350" s="21"/>
      <c r="G350" s="9"/>
      <c r="H350" s="9"/>
      <c r="K350" s="90"/>
      <c r="L350" s="90"/>
      <c r="M350" s="90"/>
      <c r="N350" s="9"/>
    </row>
    <row r="351" spans="1:14" ht="15.6" x14ac:dyDescent="0.25">
      <c r="A351" s="80"/>
      <c r="B351" s="70" t="s">
        <v>0</v>
      </c>
      <c r="C351" s="71">
        <f>C349*C350</f>
        <v>144</v>
      </c>
      <c r="D351" s="65" t="s">
        <v>128</v>
      </c>
      <c r="E351" s="4"/>
      <c r="F351" s="21"/>
      <c r="G351" s="9"/>
      <c r="H351" s="9"/>
      <c r="J351" s="5"/>
      <c r="K351" s="5"/>
    </row>
    <row r="352" spans="1:14" ht="16.2" thickBot="1" x14ac:dyDescent="0.3">
      <c r="A352" s="80"/>
      <c r="B352" s="21"/>
      <c r="C352" s="67"/>
      <c r="D352" s="72"/>
      <c r="E352" s="73"/>
      <c r="F352" s="25"/>
      <c r="G352" s="21"/>
      <c r="H352" s="21"/>
      <c r="J352" s="5"/>
      <c r="K352" s="12"/>
      <c r="L352" s="9"/>
      <c r="M352" s="9"/>
      <c r="N352" s="9"/>
    </row>
    <row r="353" spans="1:14" s="5" customFormat="1" ht="29.4" customHeight="1" x14ac:dyDescent="0.25">
      <c r="A353" s="79" t="s">
        <v>398</v>
      </c>
      <c r="B353" s="305" t="s">
        <v>397</v>
      </c>
      <c r="C353" s="305"/>
      <c r="D353" s="305"/>
      <c r="E353" s="305"/>
      <c r="F353" s="305"/>
      <c r="G353" s="64"/>
      <c r="H353" s="64"/>
      <c r="I353" s="100"/>
    </row>
    <row r="354" spans="1:14" ht="18" x14ac:dyDescent="0.35">
      <c r="A354" s="80"/>
      <c r="B354" s="21"/>
      <c r="C354" s="66"/>
      <c r="D354" s="9"/>
      <c r="E354" s="73"/>
      <c r="F354" s="21"/>
      <c r="G354" s="9"/>
      <c r="H354" s="9"/>
      <c r="K354" s="90"/>
      <c r="L354" s="90"/>
      <c r="M354" s="90"/>
      <c r="N354" s="9"/>
    </row>
    <row r="355" spans="1:14" ht="15.6" x14ac:dyDescent="0.25">
      <c r="A355" s="80"/>
      <c r="B355" s="70" t="s">
        <v>0</v>
      </c>
      <c r="C355" s="71">
        <v>12</v>
      </c>
      <c r="D355" s="65" t="s">
        <v>128</v>
      </c>
      <c r="E355" s="4"/>
      <c r="F355" s="21"/>
      <c r="G355" s="9"/>
      <c r="H355" s="9"/>
      <c r="J355" s="5"/>
      <c r="K355" s="5"/>
    </row>
    <row r="356" spans="1:14" ht="16.2" thickBot="1" x14ac:dyDescent="0.3">
      <c r="A356" s="80"/>
      <c r="B356" s="21"/>
      <c r="C356" s="67"/>
      <c r="D356" s="72"/>
      <c r="E356" s="73"/>
      <c r="F356" s="25"/>
      <c r="G356" s="21"/>
      <c r="H356" s="21"/>
      <c r="J356" s="5"/>
      <c r="K356" s="12"/>
      <c r="L356" s="9"/>
      <c r="M356" s="9"/>
      <c r="N356" s="9"/>
    </row>
    <row r="357" spans="1:14" s="5" customFormat="1" ht="30" customHeight="1" thickBot="1" x14ac:dyDescent="0.3">
      <c r="A357" s="78">
        <v>8</v>
      </c>
      <c r="B357" s="306" t="s">
        <v>131</v>
      </c>
      <c r="C357" s="306"/>
      <c r="D357" s="306"/>
      <c r="E357" s="306"/>
      <c r="F357" s="306"/>
      <c r="G357" s="35"/>
      <c r="H357" s="35"/>
      <c r="I357" s="100"/>
    </row>
    <row r="358" spans="1:14" s="5" customFormat="1" ht="29.4" customHeight="1" x14ac:dyDescent="0.25">
      <c r="A358" s="79" t="s">
        <v>359</v>
      </c>
      <c r="B358" s="305" t="s">
        <v>129</v>
      </c>
      <c r="C358" s="305"/>
      <c r="D358" s="305"/>
      <c r="E358" s="305"/>
      <c r="F358" s="305"/>
      <c r="G358" s="64"/>
      <c r="H358" s="64"/>
      <c r="I358" s="100"/>
    </row>
    <row r="359" spans="1:14" ht="18" x14ac:dyDescent="0.35">
      <c r="A359" s="80"/>
      <c r="B359" s="21"/>
      <c r="C359" s="66"/>
      <c r="D359" s="9"/>
      <c r="E359" s="73"/>
      <c r="F359" s="21"/>
      <c r="G359" s="9"/>
      <c r="H359" s="9"/>
      <c r="K359" s="90"/>
      <c r="L359" s="90"/>
      <c r="M359" s="90"/>
      <c r="N359" s="9"/>
    </row>
    <row r="360" spans="1:14" ht="18" x14ac:dyDescent="0.35">
      <c r="A360" s="80"/>
      <c r="B360" s="21" t="s">
        <v>217</v>
      </c>
      <c r="C360" s="66">
        <v>20</v>
      </c>
      <c r="D360" s="9" t="s">
        <v>128</v>
      </c>
      <c r="E360" s="73"/>
      <c r="F360" s="21"/>
      <c r="G360" s="9"/>
      <c r="H360" s="9"/>
      <c r="K360" s="90"/>
      <c r="L360" s="90"/>
      <c r="M360" s="90"/>
      <c r="N360" s="9"/>
    </row>
    <row r="361" spans="1:14" ht="18" x14ac:dyDescent="0.35">
      <c r="A361" s="80"/>
      <c r="B361" s="21" t="s">
        <v>193</v>
      </c>
      <c r="C361" s="66">
        <v>12</v>
      </c>
      <c r="D361" s="9" t="s">
        <v>9</v>
      </c>
      <c r="E361" s="73"/>
      <c r="F361" s="21"/>
      <c r="G361" s="9"/>
      <c r="H361" s="9"/>
      <c r="K361" s="90"/>
      <c r="L361" s="90"/>
      <c r="M361" s="90"/>
      <c r="N361" s="9"/>
    </row>
    <row r="362" spans="1:14" ht="15.6" x14ac:dyDescent="0.25">
      <c r="A362" s="80"/>
      <c r="B362" s="70" t="s">
        <v>0</v>
      </c>
      <c r="C362" s="71">
        <f>C360*C361</f>
        <v>240</v>
      </c>
      <c r="D362" s="65" t="s">
        <v>128</v>
      </c>
      <c r="E362" s="4"/>
      <c r="F362" s="21"/>
      <c r="G362" s="9"/>
      <c r="H362" s="9"/>
      <c r="J362" s="5"/>
      <c r="K362" s="5"/>
    </row>
    <row r="363" spans="1:14" ht="16.2" thickBot="1" x14ac:dyDescent="0.3">
      <c r="A363" s="80"/>
      <c r="B363" s="21"/>
      <c r="C363" s="67"/>
      <c r="D363" s="72"/>
      <c r="E363" s="73"/>
      <c r="F363" s="25"/>
      <c r="G363" s="21"/>
      <c r="H363" s="21"/>
      <c r="J363" s="5"/>
      <c r="K363" s="12"/>
      <c r="L363" s="9"/>
      <c r="M363" s="9"/>
      <c r="N363" s="9"/>
    </row>
    <row r="364" spans="1:14" s="5" customFormat="1" ht="29.4" customHeight="1" x14ac:dyDescent="0.25">
      <c r="A364" s="79" t="s">
        <v>400</v>
      </c>
      <c r="B364" s="305" t="s">
        <v>399</v>
      </c>
      <c r="C364" s="305"/>
      <c r="D364" s="305"/>
      <c r="E364" s="305"/>
      <c r="F364" s="305"/>
      <c r="G364" s="64"/>
      <c r="H364" s="64"/>
      <c r="I364" s="100"/>
    </row>
    <row r="365" spans="1:14" ht="18" x14ac:dyDescent="0.35">
      <c r="A365" s="80"/>
      <c r="B365" s="21"/>
      <c r="C365" s="66"/>
      <c r="D365" s="9"/>
      <c r="E365" s="73"/>
      <c r="F365" s="21"/>
      <c r="G365" s="9"/>
      <c r="H365" s="9"/>
      <c r="K365" s="90"/>
      <c r="L365" s="90"/>
      <c r="M365" s="90"/>
      <c r="N365" s="9"/>
    </row>
    <row r="366" spans="1:14" ht="15.6" x14ac:dyDescent="0.25">
      <c r="A366" s="80"/>
      <c r="B366" s="70" t="s">
        <v>0</v>
      </c>
      <c r="C366" s="71">
        <v>20</v>
      </c>
      <c r="D366" s="65" t="s">
        <v>128</v>
      </c>
      <c r="E366" s="4"/>
      <c r="F366" s="21"/>
      <c r="G366" s="9"/>
      <c r="H366" s="9"/>
      <c r="J366" s="5"/>
      <c r="K366" s="5"/>
    </row>
    <row r="367" spans="1:14" ht="16.2" thickBot="1" x14ac:dyDescent="0.3">
      <c r="A367" s="80"/>
      <c r="B367" s="21"/>
      <c r="C367" s="67"/>
      <c r="D367" s="72"/>
      <c r="E367" s="73"/>
      <c r="F367" s="25"/>
      <c r="G367" s="21"/>
      <c r="H367" s="21"/>
      <c r="J367" s="5"/>
      <c r="K367" s="12"/>
      <c r="L367" s="9"/>
      <c r="M367" s="9"/>
      <c r="N367" s="9"/>
    </row>
    <row r="368" spans="1:14" s="5" customFormat="1" ht="30" customHeight="1" thickBot="1" x14ac:dyDescent="0.3">
      <c r="A368" s="78">
        <v>9</v>
      </c>
      <c r="B368" s="306" t="s">
        <v>101</v>
      </c>
      <c r="C368" s="306"/>
      <c r="D368" s="306"/>
      <c r="E368" s="306"/>
      <c r="F368" s="306"/>
      <c r="G368" s="35"/>
      <c r="H368" s="35"/>
      <c r="I368" s="100"/>
    </row>
    <row r="369" spans="1:14" s="5" customFormat="1" ht="29.4" customHeight="1" x14ac:dyDescent="0.25">
      <c r="A369" s="79" t="s">
        <v>360</v>
      </c>
      <c r="B369" s="305" t="s">
        <v>146</v>
      </c>
      <c r="C369" s="305"/>
      <c r="D369" s="305"/>
      <c r="E369" s="305"/>
      <c r="F369" s="305"/>
      <c r="G369" s="64"/>
      <c r="H369" s="64"/>
      <c r="I369" s="100"/>
    </row>
    <row r="370" spans="1:14" ht="18" x14ac:dyDescent="0.35">
      <c r="A370" s="80"/>
      <c r="B370" s="21"/>
      <c r="C370" s="66"/>
      <c r="D370" s="9"/>
      <c r="E370" s="73"/>
      <c r="F370" s="21"/>
      <c r="G370" s="9"/>
      <c r="H370" s="9"/>
      <c r="K370" s="90"/>
      <c r="L370" s="90"/>
      <c r="M370" s="90"/>
      <c r="N370" s="9"/>
    </row>
    <row r="371" spans="1:14" ht="18" x14ac:dyDescent="0.35">
      <c r="A371" s="80"/>
      <c r="B371" s="21" t="s">
        <v>122</v>
      </c>
      <c r="C371" s="66">
        <v>74</v>
      </c>
      <c r="D371" s="9"/>
      <c r="E371" s="103"/>
      <c r="F371" s="21"/>
      <c r="G371" s="9"/>
      <c r="H371" s="9"/>
      <c r="K371" s="90"/>
      <c r="L371" s="90"/>
      <c r="M371" s="90"/>
      <c r="N371" s="9"/>
    </row>
    <row r="372" spans="1:14" ht="18" x14ac:dyDescent="0.35">
      <c r="A372" s="80"/>
      <c r="B372" s="21" t="s">
        <v>52</v>
      </c>
      <c r="C372" s="66">
        <v>12</v>
      </c>
      <c r="D372" s="9" t="s">
        <v>9</v>
      </c>
      <c r="E372" s="91"/>
      <c r="F372" s="21"/>
      <c r="G372" s="9"/>
      <c r="H372" s="9"/>
      <c r="K372" s="90"/>
      <c r="L372" s="90"/>
      <c r="M372" s="90"/>
      <c r="N372" s="9"/>
    </row>
    <row r="373" spans="1:14" ht="15.6" x14ac:dyDescent="0.25">
      <c r="A373" s="80"/>
      <c r="B373" s="70" t="s">
        <v>0</v>
      </c>
      <c r="C373" s="71">
        <f>C371*C372</f>
        <v>888</v>
      </c>
      <c r="D373" s="65" t="s">
        <v>9</v>
      </c>
      <c r="E373" s="4"/>
      <c r="F373" s="21"/>
      <c r="G373" s="9"/>
      <c r="H373" s="9"/>
      <c r="J373" s="5"/>
      <c r="K373" s="5"/>
    </row>
    <row r="374" spans="1:14" ht="16.2" thickBot="1" x14ac:dyDescent="0.3">
      <c r="A374" s="80"/>
      <c r="B374" s="21"/>
      <c r="C374" s="67"/>
      <c r="D374" s="72"/>
      <c r="E374" s="73"/>
      <c r="F374" s="25"/>
      <c r="G374" s="21"/>
      <c r="H374" s="21"/>
      <c r="J374" s="5"/>
      <c r="K374" s="12"/>
      <c r="L374" s="9"/>
      <c r="M374" s="9"/>
      <c r="N374" s="9"/>
    </row>
    <row r="375" spans="1:14" s="5" customFormat="1" ht="29.4" customHeight="1" x14ac:dyDescent="0.25">
      <c r="A375" s="79" t="s">
        <v>361</v>
      </c>
      <c r="B375" s="305" t="s">
        <v>401</v>
      </c>
      <c r="C375" s="305"/>
      <c r="D375" s="305"/>
      <c r="E375" s="305"/>
      <c r="F375" s="305"/>
      <c r="G375" s="64"/>
      <c r="H375" s="64"/>
      <c r="I375" s="100"/>
    </row>
    <row r="376" spans="1:14" ht="18" x14ac:dyDescent="0.35">
      <c r="A376" s="80"/>
      <c r="B376" s="21"/>
      <c r="C376" s="66"/>
      <c r="D376" s="9"/>
      <c r="E376" s="73"/>
      <c r="F376" s="21"/>
      <c r="G376" s="9"/>
      <c r="H376" s="9"/>
      <c r="K376" s="90"/>
      <c r="L376" s="90"/>
      <c r="M376" s="90"/>
      <c r="N376" s="9"/>
    </row>
    <row r="377" spans="1:14" ht="18" x14ac:dyDescent="0.35">
      <c r="A377" s="80"/>
      <c r="B377" s="21" t="s">
        <v>122</v>
      </c>
      <c r="C377" s="66">
        <v>8</v>
      </c>
      <c r="D377" s="9"/>
      <c r="E377" s="103"/>
      <c r="F377" s="21"/>
      <c r="G377" s="9"/>
      <c r="H377" s="9"/>
      <c r="K377" s="90"/>
      <c r="L377" s="90"/>
      <c r="M377" s="90"/>
      <c r="N377" s="9"/>
    </row>
    <row r="378" spans="1:14" ht="18" x14ac:dyDescent="0.35">
      <c r="A378" s="80"/>
      <c r="B378" s="21" t="s">
        <v>52</v>
      </c>
      <c r="C378" s="66">
        <v>12</v>
      </c>
      <c r="D378" s="9" t="s">
        <v>9</v>
      </c>
      <c r="E378" s="91"/>
      <c r="F378" s="21"/>
      <c r="G378" s="9"/>
      <c r="H378" s="9"/>
      <c r="K378" s="90"/>
      <c r="L378" s="90"/>
      <c r="M378" s="90"/>
      <c r="N378" s="9"/>
    </row>
    <row r="379" spans="1:14" ht="15.6" x14ac:dyDescent="0.25">
      <c r="A379" s="80"/>
      <c r="B379" s="70" t="s">
        <v>0</v>
      </c>
      <c r="C379" s="71">
        <f>C377*C378</f>
        <v>96</v>
      </c>
      <c r="D379" s="65" t="s">
        <v>9</v>
      </c>
      <c r="E379" s="4"/>
      <c r="F379" s="21"/>
      <c r="G379" s="9"/>
      <c r="H379" s="9"/>
      <c r="J379" s="5"/>
      <c r="K379" s="5"/>
    </row>
    <row r="380" spans="1:14" ht="16.2" thickBot="1" x14ac:dyDescent="0.3">
      <c r="A380" s="80"/>
      <c r="B380" s="21"/>
      <c r="C380" s="67"/>
      <c r="D380" s="72"/>
      <c r="E380" s="73"/>
      <c r="F380" s="25"/>
      <c r="G380" s="21"/>
      <c r="H380" s="21"/>
      <c r="J380" s="5"/>
      <c r="K380" s="12"/>
      <c r="L380" s="9"/>
      <c r="M380" s="9"/>
      <c r="N380" s="9"/>
    </row>
    <row r="381" spans="1:14" s="5" customFormat="1" ht="29.4" customHeight="1" x14ac:dyDescent="0.25">
      <c r="A381" s="79" t="s">
        <v>559</v>
      </c>
      <c r="B381" s="305" t="s">
        <v>147</v>
      </c>
      <c r="C381" s="305"/>
      <c r="D381" s="305"/>
      <c r="E381" s="305"/>
      <c r="F381" s="305"/>
      <c r="G381" s="64"/>
      <c r="H381" s="64"/>
      <c r="I381" s="100"/>
    </row>
    <row r="382" spans="1:14" ht="18" x14ac:dyDescent="0.35">
      <c r="A382" s="80"/>
      <c r="B382" s="21"/>
      <c r="C382" s="66"/>
      <c r="D382" s="9"/>
      <c r="E382" s="73"/>
      <c r="F382" s="21"/>
      <c r="G382" s="9"/>
      <c r="H382" s="9"/>
      <c r="K382" s="90"/>
      <c r="L382" s="90"/>
      <c r="M382" s="90"/>
      <c r="N382" s="9"/>
    </row>
    <row r="383" spans="1:14" ht="18" x14ac:dyDescent="0.35">
      <c r="A383" s="80"/>
      <c r="B383" s="21" t="s">
        <v>122</v>
      </c>
      <c r="C383" s="66">
        <v>74</v>
      </c>
      <c r="D383" s="9"/>
      <c r="E383" s="91"/>
      <c r="F383" s="21"/>
      <c r="G383" s="9"/>
      <c r="H383" s="9"/>
      <c r="K383" s="90"/>
      <c r="L383" s="90"/>
      <c r="M383" s="90"/>
      <c r="N383" s="9"/>
    </row>
    <row r="384" spans="1:14" ht="18" x14ac:dyDescent="0.35">
      <c r="A384" s="80"/>
      <c r="B384" s="21" t="s">
        <v>142</v>
      </c>
      <c r="C384" s="66">
        <v>12</v>
      </c>
      <c r="D384" s="9" t="s">
        <v>9</v>
      </c>
      <c r="E384" s="91"/>
      <c r="F384" s="21"/>
      <c r="G384" s="9"/>
      <c r="H384" s="9"/>
      <c r="K384" s="90"/>
      <c r="L384" s="90"/>
      <c r="M384" s="90"/>
      <c r="N384" s="9"/>
    </row>
    <row r="385" spans="1:14" ht="15.6" x14ac:dyDescent="0.25">
      <c r="A385" s="80"/>
      <c r="B385" s="70" t="s">
        <v>0</v>
      </c>
      <c r="C385" s="71">
        <f>C383*C384</f>
        <v>888</v>
      </c>
      <c r="D385" s="65" t="s">
        <v>9</v>
      </c>
      <c r="E385" s="4"/>
      <c r="F385" s="21"/>
      <c r="G385" s="9"/>
      <c r="H385" s="9"/>
      <c r="J385" s="5"/>
      <c r="K385" s="5"/>
    </row>
    <row r="386" spans="1:14" ht="16.2" thickBot="1" x14ac:dyDescent="0.3">
      <c r="A386" s="80"/>
      <c r="B386" s="21"/>
      <c r="C386" s="67"/>
      <c r="D386" s="72"/>
      <c r="E386" s="73"/>
      <c r="F386" s="25"/>
      <c r="G386" s="21"/>
      <c r="H386" s="21"/>
      <c r="J386" s="5"/>
      <c r="K386" s="12"/>
      <c r="L386" s="9"/>
      <c r="M386" s="9"/>
      <c r="N386" s="9"/>
    </row>
    <row r="387" spans="1:14" s="5" customFormat="1" ht="29.4" customHeight="1" x14ac:dyDescent="0.25">
      <c r="A387" s="79" t="s">
        <v>560</v>
      </c>
      <c r="B387" s="305" t="s">
        <v>62</v>
      </c>
      <c r="C387" s="305"/>
      <c r="D387" s="305"/>
      <c r="E387" s="305"/>
      <c r="F387" s="305"/>
      <c r="G387" s="64"/>
      <c r="H387" s="64"/>
      <c r="I387" s="100"/>
    </row>
    <row r="388" spans="1:14" ht="18" x14ac:dyDescent="0.35">
      <c r="A388" s="80"/>
      <c r="B388" s="21"/>
      <c r="C388" s="66"/>
      <c r="D388" s="9"/>
      <c r="E388" s="73"/>
      <c r="F388" s="21"/>
      <c r="G388" s="9"/>
      <c r="H388" s="9"/>
      <c r="K388" s="90"/>
      <c r="L388" s="90"/>
      <c r="M388" s="90"/>
      <c r="N388" s="9"/>
    </row>
    <row r="389" spans="1:14" ht="18" x14ac:dyDescent="0.35">
      <c r="A389" s="80"/>
      <c r="B389" s="21" t="s">
        <v>63</v>
      </c>
      <c r="C389" s="66">
        <v>41</v>
      </c>
      <c r="D389" s="9" t="s">
        <v>37</v>
      </c>
      <c r="E389" s="91" t="s">
        <v>402</v>
      </c>
      <c r="F389" s="21"/>
      <c r="G389" s="9"/>
      <c r="H389" s="9"/>
      <c r="K389" s="90"/>
      <c r="L389" s="90"/>
      <c r="M389" s="90"/>
      <c r="N389" s="9"/>
    </row>
    <row r="390" spans="1:14" ht="18" x14ac:dyDescent="0.35">
      <c r="A390" s="80"/>
      <c r="B390" s="21" t="s">
        <v>64</v>
      </c>
      <c r="C390" s="66">
        <v>2</v>
      </c>
      <c r="D390" s="9" t="s">
        <v>37</v>
      </c>
      <c r="E390" s="91"/>
      <c r="F390" s="21"/>
      <c r="G390" s="9"/>
      <c r="H390" s="9"/>
      <c r="K390" s="90"/>
      <c r="L390" s="90"/>
      <c r="M390" s="90"/>
      <c r="N390" s="9"/>
    </row>
    <row r="391" spans="1:14" ht="15.6" x14ac:dyDescent="0.25">
      <c r="A391" s="80"/>
      <c r="B391" s="70" t="s">
        <v>0</v>
      </c>
      <c r="C391" s="71">
        <f>C389*C390</f>
        <v>82</v>
      </c>
      <c r="D391" s="65" t="s">
        <v>37</v>
      </c>
      <c r="E391" s="4"/>
      <c r="F391" s="21"/>
      <c r="G391" s="9"/>
      <c r="H391" s="9"/>
      <c r="J391" s="5"/>
      <c r="K391" s="5"/>
    </row>
    <row r="392" spans="1:14" ht="16.2" thickBot="1" x14ac:dyDescent="0.3">
      <c r="A392" s="80"/>
      <c r="B392" s="21"/>
      <c r="C392" s="67"/>
      <c r="D392" s="72"/>
      <c r="E392" s="73"/>
      <c r="F392" s="25"/>
      <c r="G392" s="21"/>
      <c r="H392" s="21"/>
      <c r="J392" s="5"/>
      <c r="K392" s="12"/>
      <c r="L392" s="9"/>
      <c r="M392" s="9"/>
      <c r="N392" s="9"/>
    </row>
    <row r="393" spans="1:14" s="5" customFormat="1" ht="29.4" customHeight="1" x14ac:dyDescent="0.25">
      <c r="A393" s="79" t="s">
        <v>362</v>
      </c>
      <c r="B393" s="305" t="s">
        <v>197</v>
      </c>
      <c r="C393" s="305"/>
      <c r="D393" s="305"/>
      <c r="E393" s="305"/>
      <c r="F393" s="305"/>
      <c r="G393" s="64"/>
      <c r="H393" s="64"/>
      <c r="I393" s="100"/>
    </row>
    <row r="394" spans="1:14" ht="18" x14ac:dyDescent="0.35">
      <c r="A394" s="80"/>
      <c r="B394" s="21"/>
      <c r="C394" s="66"/>
      <c r="D394" s="9"/>
      <c r="E394" s="73"/>
      <c r="F394" s="21"/>
      <c r="G394" s="9"/>
      <c r="H394" s="9"/>
      <c r="K394" s="90"/>
      <c r="L394" s="90"/>
      <c r="M394" s="90"/>
      <c r="N394" s="9"/>
    </row>
    <row r="395" spans="1:14" ht="18" x14ac:dyDescent="0.35">
      <c r="A395" s="80"/>
      <c r="B395" s="21" t="s">
        <v>122</v>
      </c>
      <c r="C395" s="66">
        <v>4</v>
      </c>
      <c r="D395" s="9"/>
      <c r="E395" s="103"/>
      <c r="F395" s="21"/>
      <c r="G395" s="9"/>
      <c r="H395" s="9"/>
      <c r="K395" s="90"/>
      <c r="L395" s="90"/>
      <c r="M395" s="90"/>
      <c r="N395" s="9"/>
    </row>
    <row r="396" spans="1:14" ht="18" x14ac:dyDescent="0.35">
      <c r="A396" s="80"/>
      <c r="B396" s="21" t="s">
        <v>52</v>
      </c>
      <c r="C396" s="66">
        <v>12</v>
      </c>
      <c r="D396" s="9" t="s">
        <v>9</v>
      </c>
      <c r="E396" s="91"/>
      <c r="F396" s="21"/>
      <c r="G396" s="9"/>
      <c r="H396" s="9"/>
      <c r="K396" s="90"/>
      <c r="L396" s="90"/>
      <c r="M396" s="90"/>
      <c r="N396" s="9"/>
    </row>
    <row r="397" spans="1:14" ht="15.6" x14ac:dyDescent="0.25">
      <c r="A397" s="80"/>
      <c r="B397" s="70" t="s">
        <v>0</v>
      </c>
      <c r="C397" s="71">
        <f>C395*C396</f>
        <v>48</v>
      </c>
      <c r="D397" s="65" t="s">
        <v>9</v>
      </c>
      <c r="E397" s="4"/>
      <c r="F397" s="21"/>
      <c r="G397" s="9"/>
      <c r="H397" s="9"/>
      <c r="J397" s="5"/>
      <c r="K397" s="5"/>
    </row>
    <row r="398" spans="1:14" ht="16.2" thickBot="1" x14ac:dyDescent="0.3">
      <c r="A398" s="80"/>
      <c r="B398" s="21"/>
      <c r="C398" s="67"/>
      <c r="D398" s="72"/>
      <c r="E398" s="73"/>
      <c r="F398" s="25"/>
      <c r="G398" s="21"/>
      <c r="H398" s="21"/>
      <c r="J398" s="5"/>
      <c r="K398" s="12"/>
      <c r="L398" s="9"/>
      <c r="M398" s="9"/>
      <c r="N398" s="9"/>
    </row>
    <row r="399" spans="1:14" s="5" customFormat="1" ht="29.4" customHeight="1" x14ac:dyDescent="0.25">
      <c r="A399" s="79" t="s">
        <v>363</v>
      </c>
      <c r="B399" s="305" t="s">
        <v>198</v>
      </c>
      <c r="C399" s="305"/>
      <c r="D399" s="305"/>
      <c r="E399" s="305"/>
      <c r="F399" s="305"/>
      <c r="G399" s="64"/>
      <c r="H399" s="64"/>
      <c r="I399" s="100"/>
    </row>
    <row r="400" spans="1:14" ht="18" x14ac:dyDescent="0.35">
      <c r="A400" s="80"/>
      <c r="B400" s="21"/>
      <c r="C400" s="66"/>
      <c r="D400" s="9"/>
      <c r="E400" s="73"/>
      <c r="F400" s="21"/>
      <c r="G400" s="9"/>
      <c r="H400" s="9"/>
      <c r="K400" s="90"/>
      <c r="L400" s="90"/>
      <c r="M400" s="90"/>
      <c r="N400" s="9"/>
    </row>
    <row r="401" spans="1:14" ht="18" x14ac:dyDescent="0.35">
      <c r="A401" s="80"/>
      <c r="B401" s="21" t="s">
        <v>34</v>
      </c>
      <c r="C401" s="66">
        <v>4</v>
      </c>
      <c r="D401" s="9" t="s">
        <v>37</v>
      </c>
      <c r="E401" s="91"/>
      <c r="F401" s="21"/>
      <c r="G401" s="9"/>
      <c r="H401" s="9"/>
      <c r="K401" s="90"/>
      <c r="L401" s="90"/>
      <c r="M401" s="90"/>
      <c r="N401" s="9"/>
    </row>
    <row r="402" spans="1:14" ht="18" x14ac:dyDescent="0.35">
      <c r="A402" s="80"/>
      <c r="B402" s="21" t="s">
        <v>52</v>
      </c>
      <c r="C402" s="66">
        <v>12</v>
      </c>
      <c r="D402" s="9" t="s">
        <v>9</v>
      </c>
      <c r="E402" s="91"/>
      <c r="F402" s="21"/>
      <c r="G402" s="9"/>
      <c r="H402" s="9"/>
      <c r="K402" s="90"/>
      <c r="L402" s="90"/>
      <c r="M402" s="90"/>
      <c r="N402" s="9"/>
    </row>
    <row r="403" spans="1:14" ht="15.6" x14ac:dyDescent="0.25">
      <c r="A403" s="80"/>
      <c r="B403" s="70" t="s">
        <v>0</v>
      </c>
      <c r="C403" s="71">
        <f>C401*C402</f>
        <v>48</v>
      </c>
      <c r="D403" s="65" t="s">
        <v>9</v>
      </c>
      <c r="E403" s="4"/>
      <c r="F403" s="21"/>
      <c r="G403" s="9"/>
      <c r="H403" s="9"/>
      <c r="J403" s="5"/>
      <c r="K403" s="5"/>
    </row>
    <row r="404" spans="1:14" ht="16.2" thickBot="1" x14ac:dyDescent="0.3">
      <c r="A404" s="80"/>
      <c r="B404" s="21"/>
      <c r="C404" s="67"/>
      <c r="D404" s="72"/>
      <c r="E404" s="73"/>
      <c r="F404" s="25"/>
      <c r="G404" s="21"/>
      <c r="H404" s="21"/>
      <c r="J404" s="5"/>
      <c r="K404" s="12"/>
      <c r="L404" s="9"/>
      <c r="M404" s="9"/>
      <c r="N404" s="9"/>
    </row>
    <row r="405" spans="1:14" s="5" customFormat="1" ht="30" customHeight="1" thickBot="1" x14ac:dyDescent="0.3">
      <c r="A405" s="78">
        <v>10</v>
      </c>
      <c r="B405" s="306" t="s">
        <v>107</v>
      </c>
      <c r="C405" s="306"/>
      <c r="D405" s="306"/>
      <c r="E405" s="306"/>
      <c r="F405" s="306"/>
      <c r="G405" s="35"/>
      <c r="H405" s="35"/>
      <c r="I405" s="100"/>
      <c r="J405" s="5" t="s">
        <v>209</v>
      </c>
    </row>
    <row r="406" spans="1:14" s="5" customFormat="1" ht="29.4" customHeight="1" x14ac:dyDescent="0.25">
      <c r="A406" s="79" t="s">
        <v>364</v>
      </c>
      <c r="B406" s="305" t="s">
        <v>153</v>
      </c>
      <c r="C406" s="305"/>
      <c r="D406" s="305"/>
      <c r="E406" s="305"/>
      <c r="F406" s="305"/>
      <c r="G406" s="64"/>
      <c r="H406" s="64"/>
      <c r="I406" s="100"/>
      <c r="J406" s="5" t="s">
        <v>210</v>
      </c>
    </row>
    <row r="407" spans="1:14" ht="18" x14ac:dyDescent="0.35">
      <c r="A407" s="80"/>
      <c r="B407" s="21"/>
      <c r="C407" s="66"/>
      <c r="D407" s="9"/>
      <c r="E407" s="73"/>
      <c r="F407" s="21"/>
      <c r="G407" s="9"/>
      <c r="H407" s="9"/>
      <c r="K407" s="90"/>
      <c r="L407" s="90"/>
      <c r="M407" s="90"/>
      <c r="N407" s="9"/>
    </row>
    <row r="408" spans="1:14" ht="18" x14ac:dyDescent="0.35">
      <c r="A408" s="80"/>
      <c r="B408" s="21" t="s">
        <v>106</v>
      </c>
      <c r="C408" s="66">
        <v>8</v>
      </c>
      <c r="D408" s="9"/>
      <c r="E408" s="91"/>
      <c r="F408" s="21"/>
      <c r="G408" s="9"/>
      <c r="H408" s="9"/>
      <c r="K408" s="90"/>
      <c r="L408" s="90"/>
      <c r="M408" s="90"/>
      <c r="N408" s="9"/>
    </row>
    <row r="409" spans="1:14" ht="18" x14ac:dyDescent="0.35">
      <c r="A409" s="80"/>
      <c r="B409" s="21" t="s">
        <v>105</v>
      </c>
      <c r="C409" s="66">
        <v>5</v>
      </c>
      <c r="D409" s="9"/>
      <c r="E409" s="73"/>
      <c r="F409" s="21"/>
      <c r="G409" s="9"/>
      <c r="H409" s="9"/>
      <c r="K409" s="90"/>
      <c r="L409" s="90"/>
      <c r="M409" s="90"/>
      <c r="N409" s="9"/>
    </row>
    <row r="410" spans="1:14" ht="18" x14ac:dyDescent="0.35">
      <c r="A410" s="80"/>
      <c r="B410" s="21" t="s">
        <v>102</v>
      </c>
      <c r="C410" s="66">
        <f>C408*C409</f>
        <v>40</v>
      </c>
      <c r="D410" s="9"/>
      <c r="E410" s="73"/>
      <c r="F410" s="21"/>
      <c r="G410" s="9"/>
      <c r="H410" s="9"/>
      <c r="K410" s="90"/>
      <c r="L410" s="90"/>
      <c r="M410" s="90"/>
      <c r="N410" s="9"/>
    </row>
    <row r="411" spans="1:14" ht="18" x14ac:dyDescent="0.35">
      <c r="A411" s="80"/>
      <c r="B411" s="21" t="s">
        <v>52</v>
      </c>
      <c r="C411" s="66">
        <v>12</v>
      </c>
      <c r="D411" s="9" t="s">
        <v>9</v>
      </c>
      <c r="E411" s="73"/>
      <c r="F411" s="21"/>
      <c r="G411" s="9"/>
      <c r="H411" s="9"/>
      <c r="K411" s="90"/>
      <c r="L411" s="90"/>
      <c r="M411" s="90"/>
      <c r="N411" s="9"/>
    </row>
    <row r="412" spans="1:14" ht="15.6" x14ac:dyDescent="0.25">
      <c r="A412" s="80"/>
      <c r="B412" s="70" t="s">
        <v>0</v>
      </c>
      <c r="C412" s="71">
        <f>C410*C411</f>
        <v>480</v>
      </c>
      <c r="D412" s="65" t="s">
        <v>9</v>
      </c>
      <c r="E412" s="73"/>
      <c r="F412" s="21"/>
      <c r="G412" s="9"/>
      <c r="H412" s="9"/>
      <c r="J412" s="5"/>
      <c r="K412" s="5"/>
    </row>
    <row r="413" spans="1:14" ht="16.2" thickBot="1" x14ac:dyDescent="0.3">
      <c r="A413" s="80"/>
      <c r="B413" s="21"/>
      <c r="C413" s="67"/>
      <c r="D413" s="72"/>
      <c r="E413" s="73"/>
      <c r="F413" s="25"/>
      <c r="G413" s="21"/>
      <c r="H413" s="21"/>
      <c r="J413" s="5"/>
      <c r="K413" s="12"/>
      <c r="L413" s="9"/>
      <c r="M413" s="9"/>
      <c r="N413" s="9"/>
    </row>
    <row r="414" spans="1:14" s="5" customFormat="1" ht="29.4" customHeight="1" x14ac:dyDescent="0.25">
      <c r="A414" s="79" t="s">
        <v>365</v>
      </c>
      <c r="B414" s="305" t="s">
        <v>183</v>
      </c>
      <c r="C414" s="305"/>
      <c r="D414" s="305"/>
      <c r="E414" s="305"/>
      <c r="F414" s="305"/>
      <c r="G414" s="64"/>
      <c r="H414" s="64"/>
      <c r="I414" s="100"/>
    </row>
    <row r="415" spans="1:14" ht="18" x14ac:dyDescent="0.35">
      <c r="A415" s="80"/>
      <c r="B415" s="21"/>
      <c r="C415" s="66"/>
      <c r="D415" s="9"/>
      <c r="E415" s="73"/>
      <c r="F415" s="21"/>
      <c r="G415" s="9"/>
      <c r="H415" s="9"/>
      <c r="K415" s="90"/>
      <c r="L415" s="90"/>
      <c r="M415" s="90"/>
      <c r="N415" s="9"/>
    </row>
    <row r="416" spans="1:14" ht="18" x14ac:dyDescent="0.35">
      <c r="A416" s="80"/>
      <c r="B416" s="21" t="s">
        <v>105</v>
      </c>
      <c r="C416" s="66">
        <v>4</v>
      </c>
      <c r="D416" s="9"/>
      <c r="E416" s="73"/>
      <c r="F416" s="21"/>
      <c r="G416" s="9"/>
      <c r="H416" s="9"/>
      <c r="K416" s="90"/>
      <c r="L416" s="90"/>
      <c r="M416" s="90"/>
      <c r="N416" s="9"/>
    </row>
    <row r="417" spans="1:14" ht="18" x14ac:dyDescent="0.35">
      <c r="A417" s="80"/>
      <c r="B417" s="21" t="s">
        <v>52</v>
      </c>
      <c r="C417" s="66">
        <v>12</v>
      </c>
      <c r="D417" s="9" t="s">
        <v>9</v>
      </c>
      <c r="E417" s="73"/>
      <c r="F417" s="21"/>
      <c r="G417" s="9"/>
      <c r="H417" s="9"/>
      <c r="K417" s="90"/>
      <c r="L417" s="90"/>
      <c r="M417" s="90"/>
      <c r="N417" s="9"/>
    </row>
    <row r="418" spans="1:14" ht="15.6" x14ac:dyDescent="0.25">
      <c r="A418" s="80"/>
      <c r="B418" s="70" t="s">
        <v>0</v>
      </c>
      <c r="C418" s="71">
        <f>C416*C417</f>
        <v>48</v>
      </c>
      <c r="D418" s="65" t="s">
        <v>9</v>
      </c>
      <c r="E418" s="73"/>
      <c r="F418" s="21"/>
      <c r="G418" s="9"/>
      <c r="H418" s="9"/>
      <c r="J418" s="5"/>
      <c r="K418" s="5"/>
    </row>
    <row r="419" spans="1:14" ht="16.2" thickBot="1" x14ac:dyDescent="0.3">
      <c r="A419" s="80"/>
      <c r="B419" s="21"/>
      <c r="C419" s="67"/>
      <c r="D419" s="72"/>
      <c r="E419" s="73"/>
      <c r="F419" s="25"/>
      <c r="G419" s="21"/>
      <c r="H419" s="21"/>
      <c r="J419" s="5"/>
      <c r="K419" s="12"/>
      <c r="L419" s="9"/>
      <c r="M419" s="9"/>
      <c r="N419" s="9"/>
    </row>
    <row r="420" spans="1:14" s="5" customFormat="1" ht="29.4" customHeight="1" x14ac:dyDescent="0.25">
      <c r="A420" s="79" t="s">
        <v>366</v>
      </c>
      <c r="B420" s="305" t="s">
        <v>403</v>
      </c>
      <c r="C420" s="305"/>
      <c r="D420" s="305"/>
      <c r="E420" s="305"/>
      <c r="F420" s="305"/>
      <c r="G420" s="64"/>
      <c r="H420" s="64"/>
      <c r="I420" s="100"/>
    </row>
    <row r="421" spans="1:14" ht="18" x14ac:dyDescent="0.35">
      <c r="A421" s="80"/>
      <c r="B421" s="21"/>
      <c r="C421" s="66"/>
      <c r="D421" s="9"/>
      <c r="E421" s="73"/>
      <c r="F421" s="21"/>
      <c r="G421" s="9"/>
      <c r="H421" s="9"/>
      <c r="K421" s="90"/>
      <c r="L421" s="90"/>
      <c r="M421" s="90"/>
      <c r="N421" s="9"/>
    </row>
    <row r="422" spans="1:14" ht="18" x14ac:dyDescent="0.35">
      <c r="A422" s="80"/>
      <c r="B422" s="21" t="s">
        <v>151</v>
      </c>
      <c r="C422" s="66">
        <v>4</v>
      </c>
      <c r="D422" s="9" t="s">
        <v>120</v>
      </c>
      <c r="E422" s="91"/>
      <c r="F422" s="21"/>
      <c r="G422" s="9"/>
      <c r="H422" s="9"/>
      <c r="K422" s="90"/>
      <c r="L422" s="90"/>
      <c r="M422" s="90"/>
      <c r="N422" s="9"/>
    </row>
    <row r="423" spans="1:14" ht="18" x14ac:dyDescent="0.35">
      <c r="A423" s="80"/>
      <c r="B423" s="21" t="s">
        <v>52</v>
      </c>
      <c r="C423" s="66">
        <v>12</v>
      </c>
      <c r="D423" s="9" t="s">
        <v>9</v>
      </c>
      <c r="E423" s="91"/>
      <c r="F423" s="21"/>
      <c r="G423" s="9"/>
      <c r="H423" s="9"/>
      <c r="K423" s="90"/>
      <c r="L423" s="90"/>
      <c r="M423" s="90"/>
      <c r="N423" s="9"/>
    </row>
    <row r="424" spans="1:14" ht="15.6" x14ac:dyDescent="0.25">
      <c r="A424" s="80"/>
      <c r="B424" s="70" t="s">
        <v>0</v>
      </c>
      <c r="C424" s="71">
        <f>C422*C423</f>
        <v>48</v>
      </c>
      <c r="D424" s="65" t="s">
        <v>9</v>
      </c>
      <c r="E424" s="4"/>
      <c r="F424" s="21"/>
      <c r="G424" s="9"/>
      <c r="H424" s="9"/>
      <c r="J424" s="5"/>
      <c r="K424" s="5"/>
    </row>
    <row r="425" spans="1:14" ht="16.2" thickBot="1" x14ac:dyDescent="0.3">
      <c r="A425" s="80"/>
      <c r="B425" s="21"/>
      <c r="C425" s="67"/>
      <c r="D425" s="72"/>
      <c r="E425" s="73"/>
      <c r="F425" s="25"/>
      <c r="G425" s="21"/>
      <c r="H425" s="21"/>
      <c r="J425" s="5"/>
      <c r="K425" s="12"/>
      <c r="L425" s="9"/>
      <c r="M425" s="9"/>
      <c r="N425" s="9"/>
    </row>
    <row r="426" spans="1:14" s="5" customFormat="1" ht="29.4" customHeight="1" x14ac:dyDescent="0.25">
      <c r="A426" s="79" t="s">
        <v>367</v>
      </c>
      <c r="B426" s="305" t="s">
        <v>404</v>
      </c>
      <c r="C426" s="305"/>
      <c r="D426" s="305"/>
      <c r="E426" s="305"/>
      <c r="F426" s="305"/>
      <c r="G426" s="64"/>
      <c r="H426" s="64"/>
      <c r="I426" s="100"/>
    </row>
    <row r="427" spans="1:14" ht="18" x14ac:dyDescent="0.35">
      <c r="A427" s="80"/>
      <c r="B427" s="21"/>
      <c r="C427" s="66"/>
      <c r="D427" s="9"/>
      <c r="E427" s="73"/>
      <c r="F427" s="21"/>
      <c r="G427" s="9"/>
      <c r="H427" s="9"/>
      <c r="K427" s="90"/>
      <c r="L427" s="90"/>
      <c r="M427" s="90"/>
      <c r="N427" s="9"/>
    </row>
    <row r="428" spans="1:14" ht="18" x14ac:dyDescent="0.35">
      <c r="A428" s="80"/>
      <c r="B428" s="21" t="s">
        <v>57</v>
      </c>
      <c r="C428" s="66">
        <v>8</v>
      </c>
      <c r="D428" s="9"/>
      <c r="E428" s="91"/>
      <c r="F428" s="21"/>
      <c r="G428" s="9"/>
      <c r="H428" s="9"/>
      <c r="K428" s="90"/>
      <c r="L428" s="90"/>
      <c r="M428" s="90"/>
      <c r="N428" s="9"/>
    </row>
    <row r="429" spans="1:14" ht="18" x14ac:dyDescent="0.35">
      <c r="A429" s="80"/>
      <c r="B429" s="21" t="s">
        <v>34</v>
      </c>
      <c r="C429" s="66">
        <v>0.5</v>
      </c>
      <c r="D429" s="9"/>
      <c r="E429" s="91"/>
      <c r="F429" s="21"/>
      <c r="G429" s="9"/>
      <c r="H429" s="9"/>
      <c r="K429" s="90"/>
      <c r="L429" s="90"/>
      <c r="M429" s="90"/>
      <c r="N429" s="9"/>
    </row>
    <row r="430" spans="1:14" ht="18" x14ac:dyDescent="0.35">
      <c r="A430" s="80"/>
      <c r="B430" s="21" t="s">
        <v>154</v>
      </c>
      <c r="C430" s="66">
        <f>C428*C429</f>
        <v>4</v>
      </c>
      <c r="D430" s="9"/>
      <c r="E430" s="91"/>
      <c r="F430" s="21"/>
      <c r="G430" s="9"/>
      <c r="H430" s="9"/>
      <c r="K430" s="90"/>
      <c r="L430" s="90"/>
      <c r="M430" s="90"/>
      <c r="N430" s="9"/>
    </row>
    <row r="431" spans="1:14" ht="18" x14ac:dyDescent="0.35">
      <c r="A431" s="80"/>
      <c r="B431" s="21" t="s">
        <v>59</v>
      </c>
      <c r="C431" s="66">
        <v>26</v>
      </c>
      <c r="D431" s="9" t="s">
        <v>58</v>
      </c>
      <c r="E431" s="91"/>
      <c r="F431" s="21"/>
      <c r="G431" s="9"/>
      <c r="H431" s="9"/>
      <c r="K431" s="90"/>
      <c r="L431" s="90"/>
      <c r="M431" s="90"/>
      <c r="N431" s="9"/>
    </row>
    <row r="432" spans="1:14" ht="18" x14ac:dyDescent="0.35">
      <c r="A432" s="80"/>
      <c r="B432" s="21" t="s">
        <v>60</v>
      </c>
      <c r="C432" s="66">
        <v>8</v>
      </c>
      <c r="D432" s="9" t="s">
        <v>53</v>
      </c>
      <c r="E432" s="91"/>
      <c r="F432" s="21"/>
      <c r="G432" s="9"/>
      <c r="H432" s="9"/>
      <c r="K432" s="90"/>
      <c r="L432" s="90"/>
      <c r="M432" s="90"/>
      <c r="N432" s="9"/>
    </row>
    <row r="433" spans="1:14" ht="18" x14ac:dyDescent="0.35">
      <c r="A433" s="80"/>
      <c r="B433" s="21" t="s">
        <v>52</v>
      </c>
      <c r="C433" s="66">
        <v>12</v>
      </c>
      <c r="D433" s="9" t="s">
        <v>9</v>
      </c>
      <c r="E433" s="91"/>
      <c r="F433" s="21"/>
      <c r="G433" s="9"/>
      <c r="H433" s="9"/>
      <c r="K433" s="90"/>
      <c r="L433" s="90"/>
      <c r="M433" s="90"/>
      <c r="N433" s="9"/>
    </row>
    <row r="434" spans="1:14" ht="15.6" x14ac:dyDescent="0.25">
      <c r="A434" s="80"/>
      <c r="B434" s="70" t="s">
        <v>0</v>
      </c>
      <c r="C434" s="71">
        <f>C430*C431*C432*C433</f>
        <v>9984</v>
      </c>
      <c r="D434" s="65" t="s">
        <v>42</v>
      </c>
      <c r="E434" s="4"/>
      <c r="F434" s="21"/>
      <c r="G434" s="9"/>
      <c r="H434" s="9"/>
      <c r="J434" s="5"/>
      <c r="K434" s="5"/>
    </row>
    <row r="435" spans="1:14" ht="16.2" thickBot="1" x14ac:dyDescent="0.3">
      <c r="A435" s="80"/>
      <c r="B435" s="21"/>
      <c r="C435" s="67"/>
      <c r="D435" s="72"/>
      <c r="E435" s="73"/>
      <c r="F435" s="25"/>
      <c r="G435" s="21"/>
      <c r="H435" s="21"/>
      <c r="J435" s="5"/>
      <c r="K435" s="12"/>
      <c r="L435" s="9"/>
      <c r="M435" s="9"/>
      <c r="N435" s="9"/>
    </row>
    <row r="436" spans="1:14" s="5" customFormat="1" ht="29.4" customHeight="1" x14ac:dyDescent="0.25">
      <c r="A436" s="79" t="s">
        <v>368</v>
      </c>
      <c r="B436" s="305" t="s">
        <v>66</v>
      </c>
      <c r="C436" s="305"/>
      <c r="D436" s="305"/>
      <c r="E436" s="305"/>
      <c r="F436" s="305"/>
      <c r="G436" s="64"/>
      <c r="H436" s="64"/>
      <c r="I436" s="100"/>
    </row>
    <row r="437" spans="1:14" ht="18" x14ac:dyDescent="0.35">
      <c r="A437" s="80"/>
      <c r="B437" s="21"/>
      <c r="C437" s="66"/>
      <c r="D437" s="9"/>
      <c r="E437" s="73"/>
      <c r="F437" s="21"/>
      <c r="G437" s="9"/>
      <c r="H437" s="9"/>
      <c r="K437" s="90"/>
      <c r="L437" s="90"/>
      <c r="M437" s="90"/>
      <c r="N437" s="9"/>
    </row>
    <row r="438" spans="1:14" ht="18" x14ac:dyDescent="0.35">
      <c r="A438" s="80"/>
      <c r="B438" s="21" t="s">
        <v>57</v>
      </c>
      <c r="C438" s="66">
        <v>8</v>
      </c>
      <c r="D438" s="9"/>
      <c r="E438" s="91"/>
      <c r="F438" s="21"/>
      <c r="G438" s="9"/>
      <c r="H438" s="9"/>
      <c r="K438" s="90"/>
      <c r="L438" s="90"/>
      <c r="M438" s="90"/>
      <c r="N438" s="9"/>
    </row>
    <row r="439" spans="1:14" ht="18" x14ac:dyDescent="0.35">
      <c r="A439" s="80"/>
      <c r="B439" s="21" t="s">
        <v>34</v>
      </c>
      <c r="C439" s="66">
        <v>2</v>
      </c>
      <c r="D439" s="9" t="s">
        <v>37</v>
      </c>
      <c r="E439" s="91"/>
      <c r="F439" s="21"/>
      <c r="G439" s="9"/>
      <c r="H439" s="9"/>
      <c r="K439" s="90"/>
      <c r="L439" s="90"/>
      <c r="M439" s="90"/>
      <c r="N439" s="9"/>
    </row>
    <row r="440" spans="1:14" ht="18" x14ac:dyDescent="0.35">
      <c r="A440" s="80"/>
      <c r="B440" s="21" t="s">
        <v>52</v>
      </c>
      <c r="C440" s="66">
        <v>12</v>
      </c>
      <c r="D440" s="9" t="s">
        <v>9</v>
      </c>
      <c r="E440" s="91"/>
      <c r="F440" s="21"/>
      <c r="G440" s="9"/>
      <c r="H440" s="9"/>
      <c r="K440" s="90"/>
      <c r="L440" s="90"/>
      <c r="M440" s="90"/>
      <c r="N440" s="9"/>
    </row>
    <row r="441" spans="1:14" ht="15.6" x14ac:dyDescent="0.25">
      <c r="A441" s="80"/>
      <c r="B441" s="70" t="s">
        <v>0</v>
      </c>
      <c r="C441" s="71">
        <f>C438*C439*C440</f>
        <v>192</v>
      </c>
      <c r="D441" s="65" t="s">
        <v>42</v>
      </c>
      <c r="E441" s="4"/>
      <c r="F441" s="21"/>
      <c r="G441" s="9"/>
      <c r="H441" s="9"/>
      <c r="J441" s="5"/>
      <c r="K441" s="5"/>
    </row>
    <row r="442" spans="1:14" ht="16.2" thickBot="1" x14ac:dyDescent="0.3">
      <c r="A442" s="80"/>
      <c r="B442" s="21"/>
      <c r="C442" s="67"/>
      <c r="D442" s="72"/>
      <c r="E442" s="73"/>
      <c r="F442" s="25"/>
      <c r="G442" s="21"/>
      <c r="H442" s="21"/>
      <c r="J442" s="5"/>
      <c r="K442" s="12"/>
      <c r="L442" s="9"/>
      <c r="M442" s="9"/>
      <c r="N442" s="9"/>
    </row>
    <row r="443" spans="1:14" s="5" customFormat="1" ht="29.4" customHeight="1" x14ac:dyDescent="0.25">
      <c r="A443" s="79" t="s">
        <v>369</v>
      </c>
      <c r="B443" s="305" t="s">
        <v>50</v>
      </c>
      <c r="C443" s="305"/>
      <c r="D443" s="305"/>
      <c r="E443" s="305"/>
      <c r="F443" s="305"/>
      <c r="G443" s="64"/>
      <c r="H443" s="64"/>
      <c r="I443" s="100"/>
    </row>
    <row r="444" spans="1:14" ht="18" x14ac:dyDescent="0.35">
      <c r="A444" s="80"/>
      <c r="B444" s="21"/>
      <c r="C444" s="66"/>
      <c r="D444" s="9"/>
      <c r="E444" s="73"/>
      <c r="F444" s="21"/>
      <c r="G444" s="9"/>
      <c r="H444" s="9"/>
      <c r="K444" s="90"/>
      <c r="L444" s="90"/>
      <c r="M444" s="90"/>
      <c r="N444" s="9"/>
    </row>
    <row r="445" spans="1:14" ht="18" x14ac:dyDescent="0.35">
      <c r="A445" s="80"/>
      <c r="B445" s="21" t="s">
        <v>57</v>
      </c>
      <c r="C445" s="66">
        <v>8</v>
      </c>
      <c r="D445" s="9"/>
      <c r="E445" s="91"/>
      <c r="F445" s="21"/>
      <c r="G445" s="9"/>
      <c r="H445" s="9"/>
      <c r="K445" s="90"/>
      <c r="L445" s="90"/>
      <c r="M445" s="90"/>
      <c r="N445" s="9"/>
    </row>
    <row r="446" spans="1:14" ht="18" x14ac:dyDescent="0.35">
      <c r="A446" s="80"/>
      <c r="B446" s="21" t="s">
        <v>34</v>
      </c>
      <c r="C446" s="66">
        <v>2</v>
      </c>
      <c r="D446" s="9" t="s">
        <v>37</v>
      </c>
      <c r="E446" s="73"/>
      <c r="F446" s="21"/>
      <c r="G446" s="9"/>
      <c r="H446" s="9"/>
      <c r="K446" s="90"/>
      <c r="L446" s="90"/>
      <c r="M446" s="90"/>
      <c r="N446" s="9"/>
    </row>
    <row r="447" spans="1:14" ht="18" x14ac:dyDescent="0.35">
      <c r="A447" s="80"/>
      <c r="B447" s="21" t="s">
        <v>52</v>
      </c>
      <c r="C447" s="66">
        <v>12</v>
      </c>
      <c r="D447" s="9" t="s">
        <v>9</v>
      </c>
      <c r="E447" s="73"/>
      <c r="F447" s="21"/>
      <c r="G447" s="9"/>
      <c r="H447" s="9"/>
      <c r="K447" s="90"/>
      <c r="L447" s="90"/>
      <c r="M447" s="90"/>
      <c r="N447" s="9"/>
    </row>
    <row r="448" spans="1:14" ht="15.6" x14ac:dyDescent="0.25">
      <c r="A448" s="80"/>
      <c r="B448" s="70" t="s">
        <v>0</v>
      </c>
      <c r="C448" s="71">
        <f>C446*C447*C445</f>
        <v>192</v>
      </c>
      <c r="D448" s="65" t="s">
        <v>9</v>
      </c>
      <c r="E448" s="73"/>
      <c r="F448" s="21"/>
      <c r="G448" s="9"/>
      <c r="H448" s="9"/>
      <c r="J448" s="5"/>
      <c r="K448" s="5"/>
    </row>
    <row r="449" spans="1:14" ht="16.2" thickBot="1" x14ac:dyDescent="0.3">
      <c r="A449" s="80"/>
      <c r="B449" s="21"/>
      <c r="C449" s="67"/>
      <c r="D449" s="72"/>
      <c r="E449" s="73"/>
      <c r="F449" s="25"/>
      <c r="G449" s="21"/>
      <c r="H449" s="21"/>
      <c r="J449" s="5"/>
      <c r="K449" s="12"/>
      <c r="L449" s="9"/>
      <c r="M449" s="9"/>
      <c r="N449" s="9"/>
    </row>
    <row r="450" spans="1:14" s="5" customFormat="1" ht="30" customHeight="1" thickBot="1" x14ac:dyDescent="0.3">
      <c r="A450" s="78">
        <v>11</v>
      </c>
      <c r="B450" s="306" t="s">
        <v>110</v>
      </c>
      <c r="C450" s="306"/>
      <c r="D450" s="306"/>
      <c r="E450" s="306"/>
      <c r="F450" s="306"/>
      <c r="G450" s="35"/>
      <c r="H450" s="35"/>
      <c r="I450" s="100"/>
      <c r="J450" s="5" t="s">
        <v>209</v>
      </c>
    </row>
    <row r="451" spans="1:14" s="5" customFormat="1" ht="29.4" customHeight="1" x14ac:dyDescent="0.25">
      <c r="A451" s="79" t="s">
        <v>370</v>
      </c>
      <c r="B451" s="305" t="s">
        <v>153</v>
      </c>
      <c r="C451" s="305"/>
      <c r="D451" s="305"/>
      <c r="E451" s="305"/>
      <c r="F451" s="305"/>
      <c r="G451" s="64"/>
      <c r="H451" s="64"/>
      <c r="I451" s="100"/>
      <c r="J451" s="5" t="s">
        <v>211</v>
      </c>
    </row>
    <row r="452" spans="1:14" ht="18" x14ac:dyDescent="0.35">
      <c r="A452" s="80"/>
      <c r="B452" s="21"/>
      <c r="C452" s="66"/>
      <c r="D452" s="9"/>
      <c r="E452" s="73"/>
      <c r="F452" s="21"/>
      <c r="G452" s="9"/>
      <c r="H452" s="9"/>
      <c r="J452" s="112" t="s">
        <v>212</v>
      </c>
      <c r="K452" s="90"/>
      <c r="L452" s="90"/>
      <c r="M452" s="90"/>
      <c r="N452" s="9"/>
    </row>
    <row r="453" spans="1:14" ht="18" x14ac:dyDescent="0.35">
      <c r="A453" s="80"/>
      <c r="B453" s="21" t="s">
        <v>57</v>
      </c>
      <c r="C453" s="66">
        <v>1</v>
      </c>
      <c r="D453" s="9"/>
      <c r="E453" s="91"/>
      <c r="F453" s="21"/>
      <c r="G453" s="9"/>
      <c r="H453" s="9"/>
      <c r="J453" s="112" t="s">
        <v>213</v>
      </c>
      <c r="K453" s="90"/>
      <c r="L453" s="90"/>
      <c r="M453" s="90"/>
      <c r="N453" s="9"/>
    </row>
    <row r="454" spans="1:14" ht="18" x14ac:dyDescent="0.35">
      <c r="A454" s="80"/>
      <c r="B454" s="21" t="s">
        <v>109</v>
      </c>
      <c r="C454" s="66">
        <v>6</v>
      </c>
      <c r="D454" s="9"/>
      <c r="E454" s="73"/>
      <c r="F454" s="21"/>
      <c r="G454" s="9"/>
      <c r="H454" s="9"/>
      <c r="J454" s="4">
        <v>90693</v>
      </c>
      <c r="K454" s="90"/>
      <c r="L454" s="90"/>
      <c r="M454" s="90"/>
      <c r="N454" s="9"/>
    </row>
    <row r="455" spans="1:14" ht="18" x14ac:dyDescent="0.35">
      <c r="A455" s="80"/>
      <c r="B455" s="21" t="s">
        <v>52</v>
      </c>
      <c r="C455" s="66">
        <v>12</v>
      </c>
      <c r="D455" s="9" t="s">
        <v>9</v>
      </c>
      <c r="E455" s="73"/>
      <c r="F455" s="21"/>
      <c r="G455" s="9"/>
      <c r="H455" s="9"/>
      <c r="K455" s="90"/>
      <c r="L455" s="90"/>
      <c r="M455" s="90"/>
      <c r="N455" s="9"/>
    </row>
    <row r="456" spans="1:14" ht="15.6" x14ac:dyDescent="0.25">
      <c r="A456" s="80"/>
      <c r="B456" s="70" t="s">
        <v>0</v>
      </c>
      <c r="C456" s="71">
        <f>C454*C455*C453</f>
        <v>72</v>
      </c>
      <c r="D456" s="65" t="s">
        <v>9</v>
      </c>
      <c r="E456" s="73"/>
      <c r="F456" s="21"/>
      <c r="G456" s="9"/>
      <c r="H456" s="9"/>
      <c r="J456" s="5"/>
      <c r="K456" s="5"/>
    </row>
    <row r="457" spans="1:14" ht="16.2" thickBot="1" x14ac:dyDescent="0.3">
      <c r="A457" s="80"/>
      <c r="B457" s="21"/>
      <c r="C457" s="67"/>
      <c r="D457" s="72"/>
      <c r="E457" s="73"/>
      <c r="F457" s="25"/>
      <c r="G457" s="21"/>
      <c r="H457" s="21"/>
      <c r="J457" s="5"/>
      <c r="K457" s="12"/>
      <c r="L457" s="9"/>
      <c r="M457" s="9"/>
      <c r="N457" s="9"/>
    </row>
    <row r="458" spans="1:14" s="5" customFormat="1" ht="29.4" customHeight="1" x14ac:dyDescent="0.25">
      <c r="A458" s="79" t="s">
        <v>371</v>
      </c>
      <c r="B458" s="305" t="s">
        <v>113</v>
      </c>
      <c r="C458" s="305"/>
      <c r="D458" s="305"/>
      <c r="E458" s="305"/>
      <c r="F458" s="305"/>
      <c r="G458" s="64"/>
      <c r="H458" s="64"/>
      <c r="I458" s="100"/>
    </row>
    <row r="459" spans="1:14" ht="18" x14ac:dyDescent="0.35">
      <c r="A459" s="80"/>
      <c r="B459" s="21"/>
      <c r="C459" s="66"/>
      <c r="D459" s="9"/>
      <c r="E459" s="73"/>
      <c r="F459" s="21"/>
      <c r="G459" s="9"/>
      <c r="H459" s="9"/>
      <c r="K459" s="90"/>
      <c r="L459" s="90"/>
      <c r="M459" s="90"/>
      <c r="N459" s="9"/>
    </row>
    <row r="460" spans="1:14" ht="18" x14ac:dyDescent="0.35">
      <c r="A460" s="80"/>
      <c r="B460" s="21" t="s">
        <v>57</v>
      </c>
      <c r="C460" s="66">
        <v>1</v>
      </c>
      <c r="D460" s="9"/>
      <c r="E460" s="91"/>
      <c r="F460" s="21"/>
      <c r="G460" s="9"/>
      <c r="H460" s="9"/>
      <c r="K460" s="90"/>
      <c r="L460" s="90"/>
      <c r="M460" s="90"/>
      <c r="N460" s="9"/>
    </row>
    <row r="461" spans="1:14" ht="18" x14ac:dyDescent="0.35">
      <c r="A461" s="80"/>
      <c r="B461" s="21" t="s">
        <v>34</v>
      </c>
      <c r="C461" s="66">
        <v>1</v>
      </c>
      <c r="D461" s="9" t="s">
        <v>37</v>
      </c>
      <c r="E461" s="73"/>
      <c r="F461" s="21"/>
      <c r="G461" s="9"/>
      <c r="H461" s="9"/>
      <c r="K461" s="90"/>
      <c r="L461" s="90"/>
      <c r="M461" s="90"/>
      <c r="N461" s="9"/>
    </row>
    <row r="462" spans="1:14" ht="18" x14ac:dyDescent="0.35">
      <c r="A462" s="80"/>
      <c r="B462" s="21" t="s">
        <v>52</v>
      </c>
      <c r="C462" s="66">
        <v>12</v>
      </c>
      <c r="D462" s="9" t="s">
        <v>9</v>
      </c>
      <c r="E462" s="73"/>
      <c r="F462" s="21"/>
      <c r="G462" s="9"/>
      <c r="H462" s="9"/>
      <c r="K462" s="90"/>
      <c r="L462" s="90"/>
      <c r="M462" s="90"/>
      <c r="N462" s="9"/>
    </row>
    <row r="463" spans="1:14" ht="15.6" x14ac:dyDescent="0.25">
      <c r="A463" s="80"/>
      <c r="B463" s="70" t="s">
        <v>0</v>
      </c>
      <c r="C463" s="71">
        <f>C461*C462</f>
        <v>12</v>
      </c>
      <c r="D463" s="65" t="s">
        <v>9</v>
      </c>
      <c r="E463" s="73"/>
      <c r="F463" s="21"/>
      <c r="G463" s="9"/>
      <c r="H463" s="9"/>
      <c r="J463" s="5"/>
      <c r="K463" s="5"/>
    </row>
    <row r="464" spans="1:14" ht="16.2" thickBot="1" x14ac:dyDescent="0.3">
      <c r="A464" s="80"/>
      <c r="B464" s="21"/>
      <c r="C464" s="67"/>
      <c r="D464" s="72"/>
      <c r="E464" s="73"/>
      <c r="F464" s="25"/>
      <c r="G464" s="21"/>
      <c r="H464" s="21"/>
      <c r="J464" s="5"/>
      <c r="K464" s="12"/>
      <c r="L464" s="9"/>
      <c r="M464" s="9"/>
      <c r="N464" s="9"/>
    </row>
    <row r="465" spans="1:14" s="5" customFormat="1" ht="29.4" customHeight="1" x14ac:dyDescent="0.25">
      <c r="A465" s="79" t="s">
        <v>372</v>
      </c>
      <c r="B465" s="305" t="s">
        <v>407</v>
      </c>
      <c r="C465" s="305"/>
      <c r="D465" s="305"/>
      <c r="E465" s="305"/>
      <c r="F465" s="305"/>
      <c r="G465" s="64"/>
      <c r="H465" s="64"/>
      <c r="I465" s="100"/>
    </row>
    <row r="466" spans="1:14" ht="18" x14ac:dyDescent="0.35">
      <c r="A466" s="80"/>
      <c r="B466" s="21"/>
      <c r="C466" s="66"/>
      <c r="D466" s="9"/>
      <c r="E466" s="73"/>
      <c r="F466" s="21"/>
      <c r="G466" s="9"/>
      <c r="H466" s="9"/>
      <c r="K466" s="90"/>
      <c r="L466" s="90"/>
      <c r="M466" s="90"/>
      <c r="N466" s="9"/>
    </row>
    <row r="467" spans="1:14" ht="18" x14ac:dyDescent="0.35">
      <c r="A467" s="80"/>
      <c r="B467" s="21" t="s">
        <v>57</v>
      </c>
      <c r="C467" s="66">
        <v>1</v>
      </c>
      <c r="D467" s="9"/>
      <c r="E467" s="91"/>
      <c r="F467" s="21"/>
      <c r="G467" s="9"/>
      <c r="H467" s="9"/>
      <c r="K467" s="90"/>
      <c r="L467" s="90"/>
      <c r="M467" s="90"/>
      <c r="N467" s="9"/>
    </row>
    <row r="468" spans="1:14" ht="18" x14ac:dyDescent="0.35">
      <c r="A468" s="80"/>
      <c r="B468" s="21" t="s">
        <v>34</v>
      </c>
      <c r="C468" s="66">
        <v>1</v>
      </c>
      <c r="D468" s="9" t="s">
        <v>37</v>
      </c>
      <c r="E468" s="73"/>
      <c r="F468" s="21"/>
      <c r="G468" s="9"/>
      <c r="H468" s="9"/>
      <c r="K468" s="90"/>
      <c r="L468" s="90"/>
      <c r="M468" s="90"/>
      <c r="N468" s="9"/>
    </row>
    <row r="469" spans="1:14" ht="18" x14ac:dyDescent="0.35">
      <c r="A469" s="80"/>
      <c r="B469" s="21" t="s">
        <v>52</v>
      </c>
      <c r="C469" s="66">
        <v>12</v>
      </c>
      <c r="D469" s="9" t="s">
        <v>9</v>
      </c>
      <c r="E469" s="73"/>
      <c r="F469" s="21"/>
      <c r="G469" s="9"/>
      <c r="H469" s="9"/>
      <c r="K469" s="90"/>
      <c r="L469" s="90"/>
      <c r="M469" s="90"/>
      <c r="N469" s="9"/>
    </row>
    <row r="470" spans="1:14" ht="15.6" x14ac:dyDescent="0.25">
      <c r="A470" s="80"/>
      <c r="B470" s="70" t="s">
        <v>0</v>
      </c>
      <c r="C470" s="71">
        <f>C468*C469</f>
        <v>12</v>
      </c>
      <c r="D470" s="65" t="s">
        <v>9</v>
      </c>
      <c r="E470" s="73"/>
      <c r="F470" s="21"/>
      <c r="G470" s="9"/>
      <c r="H470" s="9"/>
      <c r="J470" s="5"/>
      <c r="K470" s="5"/>
    </row>
    <row r="471" spans="1:14" ht="16.2" thickBot="1" x14ac:dyDescent="0.3">
      <c r="A471" s="80"/>
      <c r="B471" s="21"/>
      <c r="C471" s="67"/>
      <c r="D471" s="72"/>
      <c r="E471" s="73"/>
      <c r="F471" s="25"/>
      <c r="G471" s="21"/>
      <c r="H471" s="21"/>
      <c r="J471" s="5"/>
      <c r="K471" s="12"/>
      <c r="L471" s="9"/>
      <c r="M471" s="9"/>
      <c r="N471" s="9"/>
    </row>
    <row r="472" spans="1:14" s="5" customFormat="1" ht="29.4" customHeight="1" x14ac:dyDescent="0.25">
      <c r="A472" s="79" t="s">
        <v>373</v>
      </c>
      <c r="B472" s="305" t="s">
        <v>114</v>
      </c>
      <c r="C472" s="305"/>
      <c r="D472" s="305"/>
      <c r="E472" s="305"/>
      <c r="F472" s="305"/>
      <c r="G472" s="64"/>
      <c r="H472" s="64"/>
      <c r="I472" s="100"/>
    </row>
    <row r="473" spans="1:14" ht="18" x14ac:dyDescent="0.35">
      <c r="A473" s="80"/>
      <c r="B473" s="21"/>
      <c r="C473" s="66"/>
      <c r="D473" s="9"/>
      <c r="E473" s="73"/>
      <c r="F473" s="21"/>
      <c r="G473" s="9"/>
      <c r="H473" s="9"/>
      <c r="K473" s="90"/>
      <c r="L473" s="90"/>
      <c r="M473" s="90"/>
      <c r="N473" s="9"/>
    </row>
    <row r="474" spans="1:14" ht="18" x14ac:dyDescent="0.35">
      <c r="A474" s="80"/>
      <c r="B474" s="21" t="s">
        <v>57</v>
      </c>
      <c r="C474" s="66">
        <v>1</v>
      </c>
      <c r="D474" s="9"/>
      <c r="E474" s="91"/>
      <c r="F474" s="21"/>
      <c r="G474" s="9"/>
      <c r="H474" s="9"/>
      <c r="K474" s="90"/>
      <c r="L474" s="90"/>
      <c r="M474" s="90"/>
      <c r="N474" s="9"/>
    </row>
    <row r="475" spans="1:14" ht="18" x14ac:dyDescent="0.35">
      <c r="A475" s="80"/>
      <c r="B475" s="21" t="s">
        <v>34</v>
      </c>
      <c r="C475" s="66">
        <v>1</v>
      </c>
      <c r="D475" s="9" t="s">
        <v>37</v>
      </c>
      <c r="E475" s="73"/>
      <c r="F475" s="21"/>
      <c r="G475" s="9"/>
      <c r="H475" s="9"/>
      <c r="K475" s="90"/>
      <c r="L475" s="90"/>
      <c r="M475" s="90"/>
      <c r="N475" s="9"/>
    </row>
    <row r="476" spans="1:14" ht="18" x14ac:dyDescent="0.35">
      <c r="A476" s="80"/>
      <c r="B476" s="21" t="s">
        <v>52</v>
      </c>
      <c r="C476" s="66">
        <v>12</v>
      </c>
      <c r="D476" s="9" t="s">
        <v>9</v>
      </c>
      <c r="E476" s="73"/>
      <c r="F476" s="21"/>
      <c r="G476" s="9"/>
      <c r="H476" s="9"/>
      <c r="K476" s="90"/>
      <c r="L476" s="90"/>
      <c r="M476" s="90"/>
      <c r="N476" s="9"/>
    </row>
    <row r="477" spans="1:14" ht="15.6" x14ac:dyDescent="0.25">
      <c r="A477" s="80"/>
      <c r="B477" s="70" t="s">
        <v>0</v>
      </c>
      <c r="C477" s="71">
        <f>C475*C476</f>
        <v>12</v>
      </c>
      <c r="D477" s="65" t="s">
        <v>9</v>
      </c>
      <c r="E477" s="73"/>
      <c r="F477" s="21"/>
      <c r="G477" s="9"/>
      <c r="H477" s="9"/>
      <c r="J477" s="5"/>
      <c r="K477" s="5"/>
    </row>
    <row r="478" spans="1:14" ht="16.2" thickBot="1" x14ac:dyDescent="0.3">
      <c r="A478" s="80"/>
      <c r="B478" s="21"/>
      <c r="C478" s="67"/>
      <c r="D478" s="72"/>
      <c r="E478" s="73"/>
      <c r="F478" s="25"/>
      <c r="G478" s="21"/>
      <c r="H478" s="21"/>
      <c r="J478" s="5"/>
      <c r="K478" s="12"/>
      <c r="L478" s="9"/>
      <c r="M478" s="9"/>
      <c r="N478" s="9"/>
    </row>
    <row r="479" spans="1:14" s="5" customFormat="1" ht="29.4" customHeight="1" x14ac:dyDescent="0.25">
      <c r="A479" s="79" t="s">
        <v>374</v>
      </c>
      <c r="B479" s="305" t="s">
        <v>67</v>
      </c>
      <c r="C479" s="305"/>
      <c r="D479" s="305"/>
      <c r="E479" s="305"/>
      <c r="F479" s="305"/>
      <c r="G479" s="64"/>
      <c r="H479" s="64"/>
      <c r="I479" s="100"/>
    </row>
    <row r="480" spans="1:14" ht="18" x14ac:dyDescent="0.35">
      <c r="A480" s="80"/>
      <c r="B480" s="21"/>
      <c r="C480" s="66"/>
      <c r="D480" s="9"/>
      <c r="E480" s="73"/>
      <c r="F480" s="21"/>
      <c r="G480" s="9"/>
      <c r="H480" s="9"/>
      <c r="K480" s="90"/>
      <c r="L480" s="90"/>
      <c r="M480" s="90"/>
      <c r="N480" s="9"/>
    </row>
    <row r="481" spans="1:14" ht="18" x14ac:dyDescent="0.35">
      <c r="A481" s="80"/>
      <c r="B481" s="21" t="s">
        <v>57</v>
      </c>
      <c r="C481" s="66">
        <v>1</v>
      </c>
      <c r="D481" s="9"/>
      <c r="E481" s="91"/>
      <c r="F481" s="21"/>
      <c r="G481" s="9"/>
      <c r="H481" s="9"/>
      <c r="K481" s="90"/>
      <c r="L481" s="90"/>
      <c r="M481" s="90"/>
      <c r="N481" s="9"/>
    </row>
    <row r="482" spans="1:14" ht="18" x14ac:dyDescent="0.35">
      <c r="A482" s="80"/>
      <c r="B482" s="21" t="s">
        <v>34</v>
      </c>
      <c r="C482" s="66">
        <v>1</v>
      </c>
      <c r="D482" s="9" t="s">
        <v>37</v>
      </c>
      <c r="E482" s="73"/>
      <c r="F482" s="21"/>
      <c r="G482" s="9"/>
      <c r="H482" s="9"/>
      <c r="K482" s="90"/>
      <c r="L482" s="90"/>
      <c r="M482" s="90"/>
      <c r="N482" s="9"/>
    </row>
    <row r="483" spans="1:14" ht="18" x14ac:dyDescent="0.35">
      <c r="A483" s="80"/>
      <c r="B483" s="21" t="s">
        <v>52</v>
      </c>
      <c r="C483" s="66">
        <v>12</v>
      </c>
      <c r="D483" s="9" t="s">
        <v>9</v>
      </c>
      <c r="E483" s="73"/>
      <c r="F483" s="21"/>
      <c r="G483" s="9"/>
      <c r="H483" s="9"/>
      <c r="K483" s="90"/>
      <c r="L483" s="90"/>
      <c r="M483" s="90"/>
      <c r="N483" s="9"/>
    </row>
    <row r="484" spans="1:14" ht="15.6" x14ac:dyDescent="0.25">
      <c r="A484" s="80"/>
      <c r="B484" s="70" t="s">
        <v>0</v>
      </c>
      <c r="C484" s="71">
        <f>C482*C483</f>
        <v>12</v>
      </c>
      <c r="D484" s="65" t="s">
        <v>9</v>
      </c>
      <c r="E484" s="73"/>
      <c r="F484" s="21"/>
      <c r="G484" s="9"/>
      <c r="H484" s="9"/>
      <c r="J484" s="5"/>
      <c r="K484" s="5"/>
    </row>
    <row r="485" spans="1:14" ht="16.2" thickBot="1" x14ac:dyDescent="0.3">
      <c r="A485" s="80"/>
      <c r="B485" s="21"/>
      <c r="C485" s="67"/>
      <c r="D485" s="72"/>
      <c r="E485" s="73"/>
      <c r="F485" s="25"/>
      <c r="G485" s="21"/>
      <c r="H485" s="21"/>
      <c r="J485" s="5"/>
      <c r="K485" s="12"/>
      <c r="L485" s="9"/>
      <c r="M485" s="9"/>
      <c r="N485" s="9"/>
    </row>
    <row r="486" spans="1:14" s="5" customFormat="1" ht="29.4" customHeight="1" x14ac:dyDescent="0.25">
      <c r="A486" s="79" t="s">
        <v>561</v>
      </c>
      <c r="B486" s="305" t="s">
        <v>199</v>
      </c>
      <c r="C486" s="305"/>
      <c r="D486" s="305"/>
      <c r="E486" s="305"/>
      <c r="F486" s="305"/>
      <c r="G486" s="64"/>
      <c r="H486" s="64"/>
      <c r="I486" s="100"/>
    </row>
    <row r="487" spans="1:14" ht="18" x14ac:dyDescent="0.35">
      <c r="A487" s="80"/>
      <c r="B487" s="21"/>
      <c r="C487" s="66"/>
      <c r="D487" s="9"/>
      <c r="E487" s="73"/>
      <c r="F487" s="21"/>
      <c r="G487" s="9"/>
      <c r="H487" s="9"/>
      <c r="K487" s="90"/>
      <c r="L487" s="90"/>
      <c r="M487" s="90"/>
      <c r="N487" s="9"/>
    </row>
    <row r="488" spans="1:14" ht="18" x14ac:dyDescent="0.35">
      <c r="A488" s="80"/>
      <c r="B488" s="21" t="s">
        <v>57</v>
      </c>
      <c r="C488" s="66">
        <v>1</v>
      </c>
      <c r="D488" s="9"/>
      <c r="E488" s="91"/>
      <c r="F488" s="21"/>
      <c r="G488" s="9"/>
      <c r="H488" s="9"/>
      <c r="K488" s="90"/>
      <c r="L488" s="90"/>
      <c r="M488" s="90"/>
      <c r="N488" s="9"/>
    </row>
    <row r="489" spans="1:14" ht="18" x14ac:dyDescent="0.35">
      <c r="A489" s="80"/>
      <c r="B489" s="21" t="s">
        <v>34</v>
      </c>
      <c r="C489" s="66">
        <v>1</v>
      </c>
      <c r="D489" s="9" t="s">
        <v>37</v>
      </c>
      <c r="E489" s="91"/>
      <c r="F489" s="21"/>
      <c r="G489" s="9"/>
      <c r="H489" s="9"/>
      <c r="K489" s="90"/>
      <c r="L489" s="90"/>
      <c r="M489" s="90"/>
      <c r="N489" s="9"/>
    </row>
    <row r="490" spans="1:14" ht="18" x14ac:dyDescent="0.35">
      <c r="A490" s="80"/>
      <c r="B490" s="21" t="s">
        <v>59</v>
      </c>
      <c r="C490" s="66">
        <v>26</v>
      </c>
      <c r="D490" s="9" t="s">
        <v>58</v>
      </c>
      <c r="E490" s="91"/>
      <c r="F490" s="21"/>
      <c r="G490" s="9"/>
      <c r="H490" s="9"/>
      <c r="K490" s="90"/>
      <c r="L490" s="90"/>
      <c r="M490" s="90"/>
      <c r="N490" s="9"/>
    </row>
    <row r="491" spans="1:14" ht="18" x14ac:dyDescent="0.35">
      <c r="A491" s="80"/>
      <c r="B491" s="21" t="s">
        <v>60</v>
      </c>
      <c r="C491" s="66">
        <v>8</v>
      </c>
      <c r="D491" s="9" t="s">
        <v>53</v>
      </c>
      <c r="E491" s="91"/>
      <c r="F491" s="21"/>
      <c r="G491" s="9"/>
      <c r="H491" s="9"/>
      <c r="K491" s="90"/>
      <c r="L491" s="90"/>
      <c r="M491" s="90"/>
      <c r="N491" s="9"/>
    </row>
    <row r="492" spans="1:14" ht="18" x14ac:dyDescent="0.35">
      <c r="A492" s="80"/>
      <c r="B492" s="21" t="s">
        <v>52</v>
      </c>
      <c r="C492" s="66">
        <v>12</v>
      </c>
      <c r="D492" s="9" t="s">
        <v>9</v>
      </c>
      <c r="E492" s="91"/>
      <c r="F492" s="21"/>
      <c r="G492" s="9"/>
      <c r="H492" s="9"/>
      <c r="K492" s="90"/>
      <c r="L492" s="90"/>
      <c r="M492" s="90"/>
      <c r="N492" s="9"/>
    </row>
    <row r="493" spans="1:14" ht="15.6" x14ac:dyDescent="0.25">
      <c r="A493" s="80"/>
      <c r="B493" s="70" t="s">
        <v>0</v>
      </c>
      <c r="C493" s="71">
        <f>C489*C490*C491*C492</f>
        <v>2496</v>
      </c>
      <c r="D493" s="65" t="s">
        <v>42</v>
      </c>
      <c r="E493" s="4"/>
      <c r="F493" s="21"/>
      <c r="G493" s="9"/>
      <c r="H493" s="9"/>
      <c r="J493" s="5"/>
      <c r="K493" s="5"/>
    </row>
    <row r="494" spans="1:14" ht="16.2" thickBot="1" x14ac:dyDescent="0.3">
      <c r="A494" s="80"/>
      <c r="B494" s="21"/>
      <c r="C494" s="67"/>
      <c r="D494" s="72"/>
      <c r="E494" s="73"/>
      <c r="F494" s="25"/>
      <c r="G494" s="21"/>
      <c r="H494" s="21"/>
      <c r="J494" s="5"/>
      <c r="K494" s="12"/>
      <c r="L494" s="9"/>
      <c r="M494" s="9"/>
      <c r="N494" s="9"/>
    </row>
    <row r="495" spans="1:14" s="5" customFormat="1" ht="29.4" customHeight="1" x14ac:dyDescent="0.25">
      <c r="A495" s="79" t="s">
        <v>375</v>
      </c>
      <c r="B495" s="305" t="s">
        <v>111</v>
      </c>
      <c r="C495" s="305"/>
      <c r="D495" s="305"/>
      <c r="E495" s="305"/>
      <c r="F495" s="305"/>
      <c r="G495" s="64"/>
      <c r="H495" s="64"/>
      <c r="I495" s="100"/>
    </row>
    <row r="496" spans="1:14" ht="18" x14ac:dyDescent="0.35">
      <c r="A496" s="80"/>
      <c r="B496" s="21"/>
      <c r="C496" s="66"/>
      <c r="D496" s="9"/>
      <c r="E496" s="73"/>
      <c r="F496" s="21"/>
      <c r="G496" s="9"/>
      <c r="H496" s="9"/>
      <c r="K496" s="90"/>
      <c r="L496" s="90"/>
      <c r="M496" s="90"/>
      <c r="N496" s="9"/>
    </row>
    <row r="497" spans="1:14" ht="18" x14ac:dyDescent="0.35">
      <c r="A497" s="80"/>
      <c r="B497" s="21" t="s">
        <v>57</v>
      </c>
      <c r="C497" s="66">
        <v>1</v>
      </c>
      <c r="D497" s="9"/>
      <c r="E497" s="91"/>
      <c r="F497" s="21"/>
      <c r="G497" s="9"/>
      <c r="H497" s="9"/>
      <c r="K497" s="90"/>
      <c r="L497" s="90"/>
      <c r="M497" s="90"/>
      <c r="N497" s="9"/>
    </row>
    <row r="498" spans="1:14" ht="18" x14ac:dyDescent="0.35">
      <c r="A498" s="80"/>
      <c r="B498" s="21" t="s">
        <v>34</v>
      </c>
      <c r="C498" s="66">
        <v>1</v>
      </c>
      <c r="D498" s="9" t="s">
        <v>37</v>
      </c>
      <c r="E498" s="91"/>
      <c r="F498" s="21"/>
      <c r="G498" s="9"/>
      <c r="H498" s="9"/>
      <c r="K498" s="90"/>
      <c r="L498" s="90"/>
      <c r="M498" s="90"/>
      <c r="N498" s="9"/>
    </row>
    <row r="499" spans="1:14" ht="18" x14ac:dyDescent="0.35">
      <c r="A499" s="80"/>
      <c r="B499" s="21" t="s">
        <v>59</v>
      </c>
      <c r="C499" s="66">
        <v>26</v>
      </c>
      <c r="D499" s="9" t="s">
        <v>58</v>
      </c>
      <c r="E499" s="91"/>
      <c r="F499" s="21"/>
      <c r="G499" s="9"/>
      <c r="H499" s="9"/>
      <c r="K499" s="90"/>
      <c r="L499" s="90"/>
      <c r="M499" s="90"/>
      <c r="N499" s="9"/>
    </row>
    <row r="500" spans="1:14" ht="18" x14ac:dyDescent="0.35">
      <c r="A500" s="80"/>
      <c r="B500" s="21" t="s">
        <v>60</v>
      </c>
      <c r="C500" s="66">
        <v>8</v>
      </c>
      <c r="D500" s="9" t="s">
        <v>53</v>
      </c>
      <c r="E500" s="91"/>
      <c r="F500" s="21"/>
      <c r="G500" s="9"/>
      <c r="H500" s="9"/>
      <c r="K500" s="90"/>
      <c r="L500" s="90"/>
      <c r="M500" s="90"/>
      <c r="N500" s="9"/>
    </row>
    <row r="501" spans="1:14" ht="18" x14ac:dyDescent="0.35">
      <c r="A501" s="80"/>
      <c r="B501" s="21" t="s">
        <v>52</v>
      </c>
      <c r="C501" s="66">
        <v>12</v>
      </c>
      <c r="D501" s="9" t="s">
        <v>9</v>
      </c>
      <c r="E501" s="91"/>
      <c r="F501" s="21"/>
      <c r="G501" s="9"/>
      <c r="H501" s="9"/>
      <c r="K501" s="90"/>
      <c r="L501" s="90"/>
      <c r="M501" s="90"/>
      <c r="N501" s="9"/>
    </row>
    <row r="502" spans="1:14" ht="15.6" x14ac:dyDescent="0.25">
      <c r="A502" s="80"/>
      <c r="B502" s="70" t="s">
        <v>0</v>
      </c>
      <c r="C502" s="71">
        <f>C498*C499*C500*C501</f>
        <v>2496</v>
      </c>
      <c r="D502" s="65" t="s">
        <v>41</v>
      </c>
      <c r="E502" s="4"/>
      <c r="F502" s="21"/>
      <c r="G502" s="9"/>
      <c r="H502" s="9"/>
      <c r="J502" s="5"/>
      <c r="K502" s="5"/>
    </row>
    <row r="503" spans="1:14" ht="16.2" thickBot="1" x14ac:dyDescent="0.3">
      <c r="A503" s="80"/>
      <c r="B503" s="21"/>
      <c r="C503" s="67"/>
      <c r="D503" s="72"/>
      <c r="E503" s="73"/>
      <c r="F503" s="25"/>
      <c r="G503" s="21"/>
      <c r="H503" s="21"/>
      <c r="J503" s="5"/>
      <c r="K503" s="12"/>
      <c r="L503" s="9"/>
      <c r="M503" s="9"/>
      <c r="N503" s="9"/>
    </row>
    <row r="504" spans="1:14" s="5" customFormat="1" ht="29.4" customHeight="1" x14ac:dyDescent="0.25">
      <c r="A504" s="79" t="s">
        <v>376</v>
      </c>
      <c r="B504" s="305" t="s">
        <v>112</v>
      </c>
      <c r="C504" s="305"/>
      <c r="D504" s="305"/>
      <c r="E504" s="305"/>
      <c r="F504" s="305"/>
      <c r="G504" s="64"/>
      <c r="H504" s="64"/>
      <c r="I504" s="100"/>
    </row>
    <row r="505" spans="1:14" ht="18" x14ac:dyDescent="0.35">
      <c r="A505" s="80"/>
      <c r="B505" s="21"/>
      <c r="C505" s="66"/>
      <c r="D505" s="9"/>
      <c r="E505" s="73"/>
      <c r="F505" s="21"/>
      <c r="G505" s="9"/>
      <c r="H505" s="9"/>
      <c r="K505" s="90"/>
      <c r="L505" s="90"/>
      <c r="M505" s="90"/>
      <c r="N505" s="9"/>
    </row>
    <row r="506" spans="1:14" ht="18" x14ac:dyDescent="0.35">
      <c r="A506" s="80"/>
      <c r="B506" s="21" t="s">
        <v>57</v>
      </c>
      <c r="C506" s="66">
        <v>1</v>
      </c>
      <c r="D506" s="9"/>
      <c r="E506" s="91"/>
      <c r="F506" s="21"/>
      <c r="G506" s="9"/>
      <c r="H506" s="9"/>
      <c r="K506" s="90"/>
      <c r="L506" s="90"/>
      <c r="M506" s="90"/>
      <c r="N506" s="9"/>
    </row>
    <row r="507" spans="1:14" ht="18" x14ac:dyDescent="0.35">
      <c r="A507" s="80"/>
      <c r="B507" s="21" t="s">
        <v>34</v>
      </c>
      <c r="C507" s="66">
        <v>1</v>
      </c>
      <c r="D507" s="9" t="s">
        <v>37</v>
      </c>
      <c r="E507" s="91"/>
      <c r="F507" s="21"/>
      <c r="G507" s="9"/>
      <c r="H507" s="9"/>
      <c r="K507" s="90"/>
      <c r="L507" s="90"/>
      <c r="M507" s="90"/>
      <c r="N507" s="9"/>
    </row>
    <row r="508" spans="1:14" ht="18" x14ac:dyDescent="0.35">
      <c r="A508" s="80"/>
      <c r="B508" s="21" t="s">
        <v>59</v>
      </c>
      <c r="C508" s="66">
        <v>26</v>
      </c>
      <c r="D508" s="9" t="s">
        <v>58</v>
      </c>
      <c r="E508" s="91"/>
      <c r="F508" s="21"/>
      <c r="G508" s="9"/>
      <c r="H508" s="9"/>
      <c r="K508" s="90"/>
      <c r="L508" s="90"/>
      <c r="M508" s="90"/>
      <c r="N508" s="9"/>
    </row>
    <row r="509" spans="1:14" ht="18" x14ac:dyDescent="0.35">
      <c r="A509" s="80"/>
      <c r="B509" s="21" t="s">
        <v>60</v>
      </c>
      <c r="C509" s="66">
        <v>8</v>
      </c>
      <c r="D509" s="9" t="s">
        <v>53</v>
      </c>
      <c r="E509" s="91"/>
      <c r="F509" s="21"/>
      <c r="G509" s="9"/>
      <c r="H509" s="9"/>
      <c r="K509" s="90"/>
      <c r="L509" s="90"/>
      <c r="M509" s="90"/>
      <c r="N509" s="9"/>
    </row>
    <row r="510" spans="1:14" ht="18" x14ac:dyDescent="0.35">
      <c r="A510" s="80"/>
      <c r="B510" s="21" t="s">
        <v>52</v>
      </c>
      <c r="C510" s="66">
        <v>12</v>
      </c>
      <c r="D510" s="9" t="s">
        <v>9</v>
      </c>
      <c r="E510" s="91"/>
      <c r="F510" s="21"/>
      <c r="G510" s="9"/>
      <c r="H510" s="9"/>
      <c r="K510" s="90"/>
      <c r="L510" s="90"/>
      <c r="M510" s="90"/>
      <c r="N510" s="9"/>
    </row>
    <row r="511" spans="1:14" ht="15.6" x14ac:dyDescent="0.25">
      <c r="A511" s="80"/>
      <c r="B511" s="70" t="s">
        <v>0</v>
      </c>
      <c r="C511" s="71">
        <f>C507*C508*C509*C510</f>
        <v>2496</v>
      </c>
      <c r="D511" s="65" t="s">
        <v>41</v>
      </c>
      <c r="E511" s="4"/>
      <c r="F511" s="21"/>
      <c r="G511" s="9"/>
      <c r="H511" s="9"/>
      <c r="J511" s="5"/>
      <c r="K511" s="5"/>
    </row>
    <row r="512" spans="1:14" ht="16.2" thickBot="1" x14ac:dyDescent="0.3">
      <c r="A512" s="80"/>
      <c r="B512" s="21"/>
      <c r="C512" s="67"/>
      <c r="D512" s="72"/>
      <c r="E512" s="73"/>
      <c r="F512" s="25"/>
      <c r="G512" s="21"/>
      <c r="H512" s="21"/>
      <c r="J512" s="5"/>
      <c r="K512" s="12"/>
      <c r="L512" s="9"/>
      <c r="M512" s="9"/>
      <c r="N512" s="9"/>
    </row>
    <row r="513" spans="1:14" s="5" customFormat="1" ht="29.4" customHeight="1" x14ac:dyDescent="0.25">
      <c r="A513" s="79" t="s">
        <v>377</v>
      </c>
      <c r="B513" s="305" t="s">
        <v>405</v>
      </c>
      <c r="C513" s="305"/>
      <c r="D513" s="305"/>
      <c r="E513" s="305"/>
      <c r="F513" s="305"/>
      <c r="G513" s="64"/>
      <c r="H513" s="64"/>
      <c r="I513" s="100"/>
    </row>
    <row r="514" spans="1:14" ht="18" x14ac:dyDescent="0.35">
      <c r="A514" s="80"/>
      <c r="B514" s="21"/>
      <c r="C514" s="66"/>
      <c r="D514" s="9"/>
      <c r="E514" s="73"/>
      <c r="F514" s="21"/>
      <c r="G514" s="9"/>
      <c r="H514" s="9"/>
      <c r="K514" s="90"/>
      <c r="L514" s="90"/>
      <c r="M514" s="90"/>
      <c r="N514" s="9"/>
    </row>
    <row r="515" spans="1:14" ht="18" x14ac:dyDescent="0.35">
      <c r="A515" s="80"/>
      <c r="B515" s="21" t="s">
        <v>57</v>
      </c>
      <c r="C515" s="66">
        <v>1</v>
      </c>
      <c r="D515" s="9"/>
      <c r="E515" s="91"/>
      <c r="F515" s="21"/>
      <c r="G515" s="9"/>
      <c r="H515" s="9"/>
      <c r="K515" s="90"/>
      <c r="L515" s="90"/>
      <c r="M515" s="90"/>
      <c r="N515" s="9"/>
    </row>
    <row r="516" spans="1:14" ht="18" x14ac:dyDescent="0.35">
      <c r="A516" s="80"/>
      <c r="B516" s="21" t="s">
        <v>34</v>
      </c>
      <c r="C516" s="66">
        <v>1</v>
      </c>
      <c r="D516" s="9" t="s">
        <v>37</v>
      </c>
      <c r="E516" s="91"/>
      <c r="F516" s="21"/>
      <c r="G516" s="9"/>
      <c r="H516" s="9"/>
      <c r="K516" s="90"/>
      <c r="L516" s="90"/>
      <c r="M516" s="90"/>
      <c r="N516" s="9"/>
    </row>
    <row r="517" spans="1:14" ht="18" x14ac:dyDescent="0.35">
      <c r="A517" s="80"/>
      <c r="B517" s="21" t="s">
        <v>59</v>
      </c>
      <c r="C517" s="66">
        <v>26</v>
      </c>
      <c r="D517" s="9" t="s">
        <v>58</v>
      </c>
      <c r="E517" s="91"/>
      <c r="F517" s="21"/>
      <c r="G517" s="9"/>
      <c r="H517" s="9"/>
      <c r="K517" s="90"/>
      <c r="L517" s="90"/>
      <c r="M517" s="90"/>
      <c r="N517" s="9"/>
    </row>
    <row r="518" spans="1:14" ht="18" x14ac:dyDescent="0.35">
      <c r="A518" s="80"/>
      <c r="B518" s="21" t="s">
        <v>60</v>
      </c>
      <c r="C518" s="66">
        <v>8</v>
      </c>
      <c r="D518" s="9" t="s">
        <v>53</v>
      </c>
      <c r="E518" s="91"/>
      <c r="F518" s="21"/>
      <c r="G518" s="9"/>
      <c r="H518" s="9"/>
      <c r="K518" s="90"/>
      <c r="L518" s="90"/>
      <c r="M518" s="90"/>
      <c r="N518" s="9"/>
    </row>
    <row r="519" spans="1:14" ht="18" x14ac:dyDescent="0.35">
      <c r="A519" s="80"/>
      <c r="B519" s="21" t="s">
        <v>52</v>
      </c>
      <c r="C519" s="66">
        <v>12</v>
      </c>
      <c r="D519" s="9" t="s">
        <v>9</v>
      </c>
      <c r="E519" s="91"/>
      <c r="F519" s="21"/>
      <c r="G519" s="9"/>
      <c r="H519" s="9"/>
      <c r="K519" s="90"/>
      <c r="L519" s="90"/>
      <c r="M519" s="90"/>
      <c r="N519" s="9"/>
    </row>
    <row r="520" spans="1:14" ht="15.6" x14ac:dyDescent="0.25">
      <c r="A520" s="80"/>
      <c r="B520" s="70" t="s">
        <v>0</v>
      </c>
      <c r="C520" s="71">
        <f>C516*C517*C518*C519</f>
        <v>2496</v>
      </c>
      <c r="D520" s="65" t="s">
        <v>42</v>
      </c>
      <c r="E520" s="4"/>
      <c r="F520" s="21"/>
      <c r="G520" s="9"/>
      <c r="H520" s="9"/>
      <c r="J520" s="5"/>
      <c r="K520" s="5"/>
    </row>
    <row r="521" spans="1:14" ht="16.2" thickBot="1" x14ac:dyDescent="0.3">
      <c r="A521" s="80"/>
      <c r="B521" s="21"/>
      <c r="C521" s="67"/>
      <c r="D521" s="72"/>
      <c r="E521" s="73"/>
      <c r="F521" s="25"/>
      <c r="G521" s="21"/>
      <c r="H521" s="21"/>
      <c r="J521" s="5"/>
      <c r="K521" s="12"/>
      <c r="L521" s="9"/>
      <c r="M521" s="9"/>
      <c r="N521" s="9"/>
    </row>
    <row r="522" spans="1:14" s="5" customFormat="1" ht="30" customHeight="1" thickBot="1" x14ac:dyDescent="0.3">
      <c r="A522" s="78">
        <v>12</v>
      </c>
      <c r="B522" s="306" t="s">
        <v>103</v>
      </c>
      <c r="C522" s="306"/>
      <c r="D522" s="306"/>
      <c r="E522" s="306"/>
      <c r="F522" s="306"/>
      <c r="G522" s="35"/>
      <c r="H522" s="35"/>
      <c r="I522" s="100"/>
      <c r="J522" s="5" t="s">
        <v>214</v>
      </c>
    </row>
    <row r="523" spans="1:14" s="5" customFormat="1" ht="29.4" customHeight="1" x14ac:dyDescent="0.25">
      <c r="A523" s="79" t="s">
        <v>378</v>
      </c>
      <c r="B523" s="305" t="s">
        <v>108</v>
      </c>
      <c r="C523" s="305"/>
      <c r="D523" s="305"/>
      <c r="E523" s="305"/>
      <c r="F523" s="305"/>
      <c r="G523" s="64"/>
      <c r="H523" s="64"/>
      <c r="I523" s="100"/>
      <c r="J523" s="5" t="s">
        <v>215</v>
      </c>
    </row>
    <row r="524" spans="1:14" ht="18" x14ac:dyDescent="0.35">
      <c r="A524" s="80"/>
      <c r="B524" s="21"/>
      <c r="C524" s="66"/>
      <c r="D524" s="9"/>
      <c r="E524" s="73"/>
      <c r="F524" s="21"/>
      <c r="G524" s="9"/>
      <c r="H524" s="9"/>
      <c r="K524" s="90"/>
      <c r="L524" s="90"/>
      <c r="M524" s="90"/>
      <c r="N524" s="9"/>
    </row>
    <row r="525" spans="1:14" ht="18" x14ac:dyDescent="0.35">
      <c r="A525" s="80"/>
      <c r="B525" s="21" t="s">
        <v>57</v>
      </c>
      <c r="C525" s="66">
        <v>1</v>
      </c>
      <c r="D525" s="9"/>
      <c r="E525" s="91"/>
      <c r="F525" s="21"/>
      <c r="G525" s="9"/>
      <c r="H525" s="9"/>
      <c r="K525" s="90"/>
      <c r="L525" s="90"/>
      <c r="M525" s="90"/>
      <c r="N525" s="9"/>
    </row>
    <row r="526" spans="1:14" ht="18" x14ac:dyDescent="0.35">
      <c r="A526" s="80"/>
      <c r="B526" s="21" t="s">
        <v>109</v>
      </c>
      <c r="C526" s="66">
        <v>6</v>
      </c>
      <c r="D526" s="9"/>
      <c r="E526" s="73"/>
      <c r="F526" s="21"/>
      <c r="G526" s="9"/>
      <c r="H526" s="9"/>
      <c r="K526" s="90"/>
      <c r="L526" s="90"/>
      <c r="M526" s="90"/>
      <c r="N526" s="9"/>
    </row>
    <row r="527" spans="1:14" ht="18" x14ac:dyDescent="0.35">
      <c r="A527" s="80"/>
      <c r="B527" s="21" t="s">
        <v>52</v>
      </c>
      <c r="C527" s="66">
        <v>12</v>
      </c>
      <c r="D527" s="9" t="s">
        <v>9</v>
      </c>
      <c r="E527" s="73"/>
      <c r="F527" s="21"/>
      <c r="G527" s="9"/>
      <c r="H527" s="9"/>
      <c r="K527" s="90"/>
      <c r="L527" s="90"/>
      <c r="M527" s="90"/>
      <c r="N527" s="9"/>
    </row>
    <row r="528" spans="1:14" ht="15.6" x14ac:dyDescent="0.25">
      <c r="A528" s="80"/>
      <c r="B528" s="70" t="s">
        <v>0</v>
      </c>
      <c r="C528" s="71">
        <f>C526*C527*C525</f>
        <v>72</v>
      </c>
      <c r="D528" s="65" t="s">
        <v>9</v>
      </c>
      <c r="E528" s="73"/>
      <c r="F528" s="21"/>
      <c r="G528" s="9"/>
      <c r="H528" s="9"/>
      <c r="J528" s="5"/>
      <c r="K528" s="5"/>
    </row>
    <row r="529" spans="1:14" ht="16.2" thickBot="1" x14ac:dyDescent="0.3">
      <c r="A529" s="80"/>
      <c r="B529" s="21"/>
      <c r="C529" s="67"/>
      <c r="D529" s="72"/>
      <c r="E529" s="73"/>
      <c r="F529" s="25"/>
      <c r="G529" s="21"/>
      <c r="H529" s="21"/>
      <c r="J529" s="5"/>
      <c r="K529" s="12"/>
      <c r="L529" s="9"/>
      <c r="M529" s="9"/>
      <c r="N529" s="9"/>
    </row>
    <row r="530" spans="1:14" s="5" customFormat="1" ht="29.4" customHeight="1" x14ac:dyDescent="0.25">
      <c r="A530" s="79" t="s">
        <v>379</v>
      </c>
      <c r="B530" s="305" t="s">
        <v>200</v>
      </c>
      <c r="C530" s="305"/>
      <c r="D530" s="305"/>
      <c r="E530" s="305"/>
      <c r="F530" s="305"/>
      <c r="G530" s="64"/>
      <c r="H530" s="64"/>
      <c r="I530" s="100"/>
    </row>
    <row r="531" spans="1:14" ht="18" x14ac:dyDescent="0.35">
      <c r="A531" s="80"/>
      <c r="B531" s="21"/>
      <c r="C531" s="66"/>
      <c r="D531" s="9"/>
      <c r="E531" s="73"/>
      <c r="F531" s="21"/>
      <c r="G531" s="9"/>
      <c r="H531" s="9"/>
      <c r="K531" s="90"/>
      <c r="L531" s="90"/>
      <c r="M531" s="90"/>
      <c r="N531" s="9"/>
    </row>
    <row r="532" spans="1:14" ht="18" x14ac:dyDescent="0.35">
      <c r="A532" s="80"/>
      <c r="B532" s="21" t="s">
        <v>57</v>
      </c>
      <c r="C532" s="66">
        <v>1</v>
      </c>
      <c r="D532" s="9"/>
      <c r="E532" s="91"/>
      <c r="F532" s="21"/>
      <c r="G532" s="9"/>
      <c r="H532" s="9"/>
      <c r="K532" s="90"/>
      <c r="L532" s="90"/>
      <c r="M532" s="90"/>
      <c r="N532" s="9"/>
    </row>
    <row r="533" spans="1:14" ht="18" x14ac:dyDescent="0.35">
      <c r="A533" s="80"/>
      <c r="B533" s="21" t="s">
        <v>34</v>
      </c>
      <c r="C533" s="66">
        <v>1</v>
      </c>
      <c r="D533" s="9" t="s">
        <v>37</v>
      </c>
      <c r="E533" s="73"/>
      <c r="F533" s="21"/>
      <c r="G533" s="9"/>
      <c r="H533" s="9"/>
      <c r="K533" s="90"/>
      <c r="L533" s="90"/>
      <c r="M533" s="90"/>
      <c r="N533" s="9"/>
    </row>
    <row r="534" spans="1:14" ht="18" x14ac:dyDescent="0.35">
      <c r="A534" s="80"/>
      <c r="B534" s="21" t="s">
        <v>52</v>
      </c>
      <c r="C534" s="66">
        <v>12</v>
      </c>
      <c r="D534" s="9" t="s">
        <v>9</v>
      </c>
      <c r="E534" s="73"/>
      <c r="F534" s="21"/>
      <c r="G534" s="9"/>
      <c r="H534" s="9"/>
      <c r="K534" s="90"/>
      <c r="L534" s="90"/>
      <c r="M534" s="90"/>
      <c r="N534" s="9"/>
    </row>
    <row r="535" spans="1:14" ht="15.6" x14ac:dyDescent="0.25">
      <c r="A535" s="80"/>
      <c r="B535" s="70" t="s">
        <v>0</v>
      </c>
      <c r="C535" s="71">
        <f>C533*C534*C532</f>
        <v>12</v>
      </c>
      <c r="D535" s="65" t="s">
        <v>9</v>
      </c>
      <c r="E535" s="73"/>
      <c r="F535" s="21"/>
      <c r="G535" s="9"/>
      <c r="H535" s="9"/>
      <c r="J535" s="5"/>
      <c r="K535" s="5"/>
    </row>
    <row r="536" spans="1:14" ht="16.2" thickBot="1" x14ac:dyDescent="0.3">
      <c r="A536" s="80"/>
      <c r="B536" s="21"/>
      <c r="C536" s="67"/>
      <c r="D536" s="72"/>
      <c r="E536" s="73"/>
      <c r="F536" s="25"/>
      <c r="G536" s="21"/>
      <c r="H536" s="21"/>
      <c r="J536" s="5"/>
      <c r="K536" s="12"/>
      <c r="L536" s="9"/>
      <c r="M536" s="9"/>
      <c r="N536" s="9"/>
    </row>
    <row r="537" spans="1:14" s="5" customFormat="1" ht="29.4" customHeight="1" x14ac:dyDescent="0.25">
      <c r="A537" s="79" t="s">
        <v>562</v>
      </c>
      <c r="B537" s="305" t="s">
        <v>406</v>
      </c>
      <c r="C537" s="305"/>
      <c r="D537" s="305"/>
      <c r="E537" s="305"/>
      <c r="F537" s="305"/>
      <c r="G537" s="64"/>
      <c r="H537" s="64"/>
      <c r="I537" s="100"/>
    </row>
    <row r="538" spans="1:14" ht="18" x14ac:dyDescent="0.35">
      <c r="A538" s="80"/>
      <c r="B538" s="21"/>
      <c r="C538" s="66"/>
      <c r="D538" s="9"/>
      <c r="E538" s="73"/>
      <c r="F538" s="21"/>
      <c r="G538" s="9"/>
      <c r="H538" s="9"/>
      <c r="K538" s="90"/>
      <c r="L538" s="90"/>
      <c r="M538" s="90"/>
      <c r="N538" s="9"/>
    </row>
    <row r="539" spans="1:14" ht="18" x14ac:dyDescent="0.35">
      <c r="A539" s="80"/>
      <c r="B539" s="21" t="s">
        <v>57</v>
      </c>
      <c r="C539" s="66">
        <v>1</v>
      </c>
      <c r="D539" s="9"/>
      <c r="E539" s="91"/>
      <c r="F539" s="21"/>
      <c r="G539" s="9"/>
      <c r="H539" s="9"/>
      <c r="K539" s="90"/>
      <c r="L539" s="90"/>
      <c r="M539" s="90"/>
      <c r="N539" s="9"/>
    </row>
    <row r="540" spans="1:14" ht="18" x14ac:dyDescent="0.35">
      <c r="A540" s="80"/>
      <c r="B540" s="21" t="s">
        <v>34</v>
      </c>
      <c r="C540" s="66">
        <v>1</v>
      </c>
      <c r="D540" s="9" t="s">
        <v>37</v>
      </c>
      <c r="E540" s="91"/>
      <c r="F540" s="21"/>
      <c r="G540" s="9"/>
      <c r="H540" s="9"/>
      <c r="K540" s="90"/>
      <c r="L540" s="90"/>
      <c r="M540" s="90"/>
      <c r="N540" s="9"/>
    </row>
    <row r="541" spans="1:14" ht="18" x14ac:dyDescent="0.35">
      <c r="A541" s="80"/>
      <c r="B541" s="21" t="s">
        <v>59</v>
      </c>
      <c r="C541" s="66">
        <v>25.25</v>
      </c>
      <c r="D541" s="9" t="s">
        <v>58</v>
      </c>
      <c r="E541" s="91"/>
      <c r="F541" s="21"/>
      <c r="G541" s="9"/>
      <c r="H541" s="9"/>
      <c r="K541" s="90"/>
      <c r="L541" s="90"/>
      <c r="M541" s="90"/>
      <c r="N541" s="9"/>
    </row>
    <row r="542" spans="1:14" ht="18" x14ac:dyDescent="0.35">
      <c r="A542" s="80"/>
      <c r="B542" s="21" t="s">
        <v>60</v>
      </c>
      <c r="C542" s="66">
        <v>8</v>
      </c>
      <c r="D542" s="9" t="s">
        <v>53</v>
      </c>
      <c r="E542" s="91"/>
      <c r="F542" s="21"/>
      <c r="G542" s="9"/>
      <c r="H542" s="9"/>
      <c r="K542" s="90"/>
      <c r="L542" s="90"/>
      <c r="M542" s="90"/>
      <c r="N542" s="9"/>
    </row>
    <row r="543" spans="1:14" ht="18" x14ac:dyDescent="0.35">
      <c r="A543" s="80"/>
      <c r="B543" s="21" t="s">
        <v>52</v>
      </c>
      <c r="C543" s="66">
        <v>12</v>
      </c>
      <c r="D543" s="9" t="s">
        <v>9</v>
      </c>
      <c r="E543" s="91"/>
      <c r="F543" s="21"/>
      <c r="G543" s="9"/>
      <c r="H543" s="9"/>
      <c r="K543" s="90"/>
      <c r="L543" s="90"/>
      <c r="M543" s="90"/>
      <c r="N543" s="9"/>
    </row>
    <row r="544" spans="1:14" ht="15.6" x14ac:dyDescent="0.25">
      <c r="A544" s="80"/>
      <c r="B544" s="70" t="s">
        <v>0</v>
      </c>
      <c r="C544" s="71">
        <f>C540*C541*C542*C543</f>
        <v>2424</v>
      </c>
      <c r="D544" s="65" t="s">
        <v>42</v>
      </c>
      <c r="E544" s="4"/>
      <c r="F544" s="21"/>
      <c r="G544" s="9"/>
      <c r="H544" s="9"/>
      <c r="J544" s="5"/>
      <c r="K544" s="5"/>
    </row>
    <row r="545" spans="1:14" ht="16.2" thickBot="1" x14ac:dyDescent="0.3">
      <c r="A545" s="80"/>
      <c r="B545" s="21"/>
      <c r="C545" s="67"/>
      <c r="D545" s="72"/>
      <c r="E545" s="73"/>
      <c r="F545" s="25"/>
      <c r="G545" s="21"/>
      <c r="H545" s="21"/>
      <c r="J545" s="5"/>
      <c r="K545" s="12"/>
      <c r="L545" s="9"/>
      <c r="M545" s="9"/>
      <c r="N545" s="9"/>
    </row>
    <row r="546" spans="1:14" s="5" customFormat="1" ht="35.4" customHeight="1" thickBot="1" x14ac:dyDescent="0.3">
      <c r="A546" s="78">
        <v>13</v>
      </c>
      <c r="B546" s="306" t="s">
        <v>104</v>
      </c>
      <c r="C546" s="306"/>
      <c r="D546" s="306"/>
      <c r="E546" s="306"/>
      <c r="F546" s="306"/>
      <c r="G546" s="35"/>
      <c r="H546" s="35"/>
      <c r="I546" s="100"/>
      <c r="J546" s="5">
        <v>91387</v>
      </c>
    </row>
    <row r="547" spans="1:14" s="5" customFormat="1" ht="29.4" customHeight="1" x14ac:dyDescent="0.25">
      <c r="A547" s="79" t="s">
        <v>380</v>
      </c>
      <c r="B547" s="305" t="s">
        <v>108</v>
      </c>
      <c r="C547" s="305"/>
      <c r="D547" s="305"/>
      <c r="E547" s="305"/>
      <c r="F547" s="305"/>
      <c r="G547" s="64"/>
      <c r="H547" s="64"/>
      <c r="I547" s="100"/>
      <c r="J547" s="5">
        <v>5681</v>
      </c>
    </row>
    <row r="548" spans="1:14" ht="18" x14ac:dyDescent="0.35">
      <c r="A548" s="80"/>
      <c r="B548" s="21"/>
      <c r="C548" s="66"/>
      <c r="D548" s="9"/>
      <c r="E548" s="73"/>
      <c r="F548" s="21"/>
      <c r="G548" s="9"/>
      <c r="H548" s="9"/>
      <c r="K548" s="90"/>
      <c r="L548" s="90"/>
      <c r="M548" s="90"/>
      <c r="N548" s="9"/>
    </row>
    <row r="549" spans="1:14" ht="18" x14ac:dyDescent="0.35">
      <c r="A549" s="80"/>
      <c r="B549" s="21" t="s">
        <v>57</v>
      </c>
      <c r="C549" s="66">
        <v>1</v>
      </c>
      <c r="D549" s="9"/>
      <c r="E549" s="91"/>
      <c r="F549" s="21"/>
      <c r="G549" s="9"/>
      <c r="H549" s="9"/>
      <c r="K549" s="90"/>
      <c r="L549" s="90"/>
      <c r="M549" s="90"/>
      <c r="N549" s="9"/>
    </row>
    <row r="550" spans="1:14" ht="18" x14ac:dyDescent="0.35">
      <c r="A550" s="80"/>
      <c r="B550" s="21" t="s">
        <v>109</v>
      </c>
      <c r="C550" s="66">
        <v>4</v>
      </c>
      <c r="D550" s="9"/>
      <c r="E550" s="73"/>
      <c r="F550" s="21"/>
      <c r="G550" s="9"/>
      <c r="H550" s="9"/>
      <c r="K550" s="90"/>
      <c r="L550" s="90"/>
      <c r="M550" s="90"/>
      <c r="N550" s="9"/>
    </row>
    <row r="551" spans="1:14" ht="18" x14ac:dyDescent="0.35">
      <c r="A551" s="80"/>
      <c r="B551" s="21" t="s">
        <v>52</v>
      </c>
      <c r="C551" s="66">
        <v>12</v>
      </c>
      <c r="D551" s="9" t="s">
        <v>9</v>
      </c>
      <c r="E551" s="73"/>
      <c r="F551" s="21"/>
      <c r="G551" s="9"/>
      <c r="H551" s="9"/>
      <c r="K551" s="90"/>
      <c r="L551" s="90"/>
      <c r="M551" s="90"/>
      <c r="N551" s="9"/>
    </row>
    <row r="552" spans="1:14" ht="15.6" x14ac:dyDescent="0.25">
      <c r="A552" s="80"/>
      <c r="B552" s="70" t="s">
        <v>0</v>
      </c>
      <c r="C552" s="71">
        <f>C550*C551*C549</f>
        <v>48</v>
      </c>
      <c r="D552" s="65" t="s">
        <v>9</v>
      </c>
      <c r="E552" s="73"/>
      <c r="F552" s="21"/>
      <c r="G552" s="9"/>
      <c r="H552" s="9"/>
      <c r="J552" s="5"/>
      <c r="K552" s="5"/>
    </row>
    <row r="553" spans="1:14" ht="16.2" thickBot="1" x14ac:dyDescent="0.3">
      <c r="A553" s="80"/>
      <c r="B553" s="21"/>
      <c r="C553" s="67"/>
      <c r="D553" s="72"/>
      <c r="E553" s="73"/>
      <c r="F553" s="25"/>
      <c r="G553" s="21"/>
      <c r="H553" s="21"/>
      <c r="J553" s="5"/>
      <c r="K553" s="12"/>
      <c r="L553" s="9"/>
      <c r="M553" s="9"/>
      <c r="N553" s="9"/>
    </row>
    <row r="554" spans="1:14" s="5" customFormat="1" ht="29.4" customHeight="1" x14ac:dyDescent="0.25">
      <c r="A554" s="79" t="s">
        <v>381</v>
      </c>
      <c r="B554" s="305" t="s">
        <v>50</v>
      </c>
      <c r="C554" s="305"/>
      <c r="D554" s="305"/>
      <c r="E554" s="305"/>
      <c r="F554" s="305"/>
      <c r="G554" s="64"/>
      <c r="H554" s="64"/>
      <c r="I554" s="100"/>
    </row>
    <row r="555" spans="1:14" ht="18" x14ac:dyDescent="0.35">
      <c r="A555" s="80"/>
      <c r="B555" s="21"/>
      <c r="C555" s="66"/>
      <c r="D555" s="9"/>
      <c r="E555" s="73"/>
      <c r="F555" s="21"/>
      <c r="G555" s="9"/>
      <c r="H555" s="9"/>
      <c r="K555" s="90"/>
      <c r="L555" s="90"/>
      <c r="M555" s="90"/>
      <c r="N555" s="9"/>
    </row>
    <row r="556" spans="1:14" ht="18" x14ac:dyDescent="0.35">
      <c r="A556" s="80"/>
      <c r="B556" s="21" t="s">
        <v>57</v>
      </c>
      <c r="C556" s="66">
        <v>1</v>
      </c>
      <c r="D556" s="9"/>
      <c r="E556" s="91"/>
      <c r="F556" s="21"/>
      <c r="G556" s="9"/>
      <c r="H556" s="9"/>
      <c r="K556" s="90"/>
      <c r="L556" s="90"/>
      <c r="M556" s="90"/>
      <c r="N556" s="9"/>
    </row>
    <row r="557" spans="1:14" ht="18" x14ac:dyDescent="0.35">
      <c r="A557" s="80"/>
      <c r="B557" s="21" t="s">
        <v>34</v>
      </c>
      <c r="C557" s="66">
        <v>2</v>
      </c>
      <c r="D557" s="9" t="s">
        <v>37</v>
      </c>
      <c r="E557" s="73"/>
      <c r="F557" s="21"/>
      <c r="G557" s="9"/>
      <c r="H557" s="9"/>
      <c r="K557" s="90"/>
      <c r="L557" s="90"/>
      <c r="M557" s="90"/>
      <c r="N557" s="9"/>
    </row>
    <row r="558" spans="1:14" ht="18" x14ac:dyDescent="0.35">
      <c r="A558" s="80"/>
      <c r="B558" s="21" t="s">
        <v>52</v>
      </c>
      <c r="C558" s="66">
        <v>12</v>
      </c>
      <c r="D558" s="9" t="s">
        <v>9</v>
      </c>
      <c r="E558" s="73"/>
      <c r="F558" s="21"/>
      <c r="G558" s="9"/>
      <c r="H558" s="9"/>
      <c r="K558" s="90"/>
      <c r="L558" s="90"/>
      <c r="M558" s="90"/>
      <c r="N558" s="9"/>
    </row>
    <row r="559" spans="1:14" ht="15.6" x14ac:dyDescent="0.25">
      <c r="A559" s="80"/>
      <c r="B559" s="70" t="s">
        <v>0</v>
      </c>
      <c r="C559" s="71">
        <f>C557*C558*C556</f>
        <v>24</v>
      </c>
      <c r="D559" s="65" t="s">
        <v>9</v>
      </c>
      <c r="E559" s="73"/>
      <c r="F559" s="21"/>
      <c r="G559" s="9"/>
      <c r="H559" s="9"/>
      <c r="J559" s="5"/>
      <c r="K559" s="5"/>
    </row>
    <row r="560" spans="1:14" ht="16.2" thickBot="1" x14ac:dyDescent="0.3">
      <c r="A560" s="80"/>
      <c r="B560" s="21"/>
      <c r="C560" s="67"/>
      <c r="D560" s="72"/>
      <c r="E560" s="73"/>
      <c r="F560" s="25"/>
      <c r="G560" s="21"/>
      <c r="H560" s="21"/>
      <c r="J560" s="5"/>
      <c r="K560" s="12"/>
      <c r="L560" s="9"/>
      <c r="M560" s="9"/>
      <c r="N560" s="9"/>
    </row>
    <row r="561" spans="1:14" s="5" customFormat="1" ht="29.4" customHeight="1" x14ac:dyDescent="0.25">
      <c r="A561" s="79" t="s">
        <v>382</v>
      </c>
      <c r="B561" s="305" t="s">
        <v>409</v>
      </c>
      <c r="C561" s="305"/>
      <c r="D561" s="305"/>
      <c r="E561" s="305"/>
      <c r="F561" s="305"/>
      <c r="G561" s="64"/>
      <c r="H561" s="64"/>
      <c r="I561" s="100"/>
      <c r="J561" s="5">
        <v>5681</v>
      </c>
    </row>
    <row r="562" spans="1:14" ht="18" x14ac:dyDescent="0.35">
      <c r="A562" s="80"/>
      <c r="B562" s="21"/>
      <c r="C562" s="66"/>
      <c r="D562" s="9"/>
      <c r="E562" s="73"/>
      <c r="F562" s="21"/>
      <c r="G562" s="9"/>
      <c r="H562" s="9"/>
      <c r="K562" s="90"/>
      <c r="L562" s="90"/>
      <c r="M562" s="90"/>
      <c r="N562" s="9"/>
    </row>
    <row r="563" spans="1:14" ht="18" x14ac:dyDescent="0.35">
      <c r="A563" s="80"/>
      <c r="B563" s="21" t="s">
        <v>57</v>
      </c>
      <c r="C563" s="66">
        <v>1</v>
      </c>
      <c r="D563" s="9"/>
      <c r="E563" s="91"/>
      <c r="F563" s="21"/>
      <c r="G563" s="9"/>
      <c r="H563" s="9"/>
      <c r="K563" s="90"/>
      <c r="L563" s="90"/>
      <c r="M563" s="90"/>
      <c r="N563" s="9"/>
    </row>
    <row r="564" spans="1:14" ht="18" x14ac:dyDescent="0.35">
      <c r="A564" s="80"/>
      <c r="B564" s="21" t="s">
        <v>109</v>
      </c>
      <c r="C564" s="66">
        <v>1</v>
      </c>
      <c r="D564" s="9"/>
      <c r="E564" s="73"/>
      <c r="F564" s="21"/>
      <c r="G564" s="9"/>
      <c r="H564" s="9"/>
      <c r="K564" s="90"/>
      <c r="L564" s="90"/>
      <c r="M564" s="90"/>
      <c r="N564" s="9"/>
    </row>
    <row r="565" spans="1:14" ht="18" x14ac:dyDescent="0.35">
      <c r="A565" s="80"/>
      <c r="B565" s="21" t="s">
        <v>52</v>
      </c>
      <c r="C565" s="66">
        <v>12</v>
      </c>
      <c r="D565" s="9" t="s">
        <v>9</v>
      </c>
      <c r="E565" s="73"/>
      <c r="F565" s="21"/>
      <c r="G565" s="9"/>
      <c r="H565" s="9"/>
      <c r="K565" s="90"/>
      <c r="L565" s="90"/>
      <c r="M565" s="90"/>
      <c r="N565" s="9"/>
    </row>
    <row r="566" spans="1:14" ht="15.6" x14ac:dyDescent="0.25">
      <c r="A566" s="80"/>
      <c r="B566" s="70" t="s">
        <v>0</v>
      </c>
      <c r="C566" s="71">
        <f>C564*C565*C563</f>
        <v>12</v>
      </c>
      <c r="D566" s="65" t="s">
        <v>9</v>
      </c>
      <c r="E566" s="73"/>
      <c r="F566" s="21"/>
      <c r="G566" s="9"/>
      <c r="H566" s="9"/>
      <c r="J566" s="5"/>
      <c r="K566" s="5"/>
    </row>
    <row r="567" spans="1:14" ht="16.2" thickBot="1" x14ac:dyDescent="0.3">
      <c r="A567" s="80"/>
      <c r="B567" s="21"/>
      <c r="C567" s="67"/>
      <c r="D567" s="72"/>
      <c r="E567" s="73"/>
      <c r="F567" s="25"/>
      <c r="G567" s="21"/>
      <c r="H567" s="21"/>
      <c r="J567" s="5"/>
      <c r="K567" s="12"/>
      <c r="L567" s="9"/>
      <c r="M567" s="9"/>
      <c r="N567" s="9"/>
    </row>
    <row r="568" spans="1:14" s="5" customFormat="1" ht="29.4" customHeight="1" x14ac:dyDescent="0.25">
      <c r="A568" s="79" t="s">
        <v>383</v>
      </c>
      <c r="B568" s="305" t="s">
        <v>115</v>
      </c>
      <c r="C568" s="305"/>
      <c r="D568" s="305"/>
      <c r="E568" s="305"/>
      <c r="F568" s="305"/>
      <c r="G568" s="64"/>
      <c r="H568" s="64"/>
      <c r="I568" s="100"/>
    </row>
    <row r="569" spans="1:14" ht="18" x14ac:dyDescent="0.35">
      <c r="A569" s="80"/>
      <c r="B569" s="21"/>
      <c r="C569" s="66"/>
      <c r="D569" s="9"/>
      <c r="E569" s="73"/>
      <c r="F569" s="21"/>
      <c r="G569" s="9"/>
      <c r="H569" s="9"/>
      <c r="K569" s="90"/>
      <c r="L569" s="90"/>
      <c r="M569" s="90"/>
      <c r="N569" s="9"/>
    </row>
    <row r="570" spans="1:14" ht="18" x14ac:dyDescent="0.35">
      <c r="A570" s="80"/>
      <c r="B570" s="21" t="s">
        <v>57</v>
      </c>
      <c r="C570" s="66">
        <v>1</v>
      </c>
      <c r="D570" s="9"/>
      <c r="E570" s="91"/>
      <c r="F570" s="21"/>
      <c r="G570" s="9"/>
      <c r="H570" s="9"/>
      <c r="K570" s="90"/>
      <c r="L570" s="90"/>
      <c r="M570" s="90"/>
      <c r="N570" s="9"/>
    </row>
    <row r="571" spans="1:14" ht="18" x14ac:dyDescent="0.35">
      <c r="A571" s="80"/>
      <c r="B571" s="21" t="s">
        <v>34</v>
      </c>
      <c r="C571" s="66">
        <v>1</v>
      </c>
      <c r="D571" s="9" t="s">
        <v>37</v>
      </c>
      <c r="E571" s="91"/>
      <c r="F571" s="21"/>
      <c r="G571" s="9"/>
      <c r="H571" s="9"/>
      <c r="K571" s="90"/>
      <c r="L571" s="90"/>
      <c r="M571" s="90"/>
      <c r="N571" s="9"/>
    </row>
    <row r="572" spans="1:14" ht="18" x14ac:dyDescent="0.35">
      <c r="A572" s="80"/>
      <c r="B572" s="21" t="s">
        <v>59</v>
      </c>
      <c r="C572" s="66">
        <v>25.25</v>
      </c>
      <c r="D572" s="9" t="s">
        <v>58</v>
      </c>
      <c r="E572" s="91"/>
      <c r="F572" s="21"/>
      <c r="G572" s="9"/>
      <c r="H572" s="9"/>
      <c r="K572" s="90"/>
      <c r="L572" s="90"/>
      <c r="M572" s="90"/>
      <c r="N572" s="9"/>
    </row>
    <row r="573" spans="1:14" ht="18" x14ac:dyDescent="0.35">
      <c r="A573" s="80"/>
      <c r="B573" s="21" t="s">
        <v>60</v>
      </c>
      <c r="C573" s="66">
        <v>8</v>
      </c>
      <c r="D573" s="9" t="s">
        <v>53</v>
      </c>
      <c r="E573" s="91"/>
      <c r="F573" s="21"/>
      <c r="G573" s="9"/>
      <c r="H573" s="9"/>
      <c r="K573" s="90"/>
      <c r="L573" s="90"/>
      <c r="M573" s="90"/>
      <c r="N573" s="9"/>
    </row>
    <row r="574" spans="1:14" ht="18" x14ac:dyDescent="0.35">
      <c r="A574" s="80"/>
      <c r="B574" s="21" t="s">
        <v>52</v>
      </c>
      <c r="C574" s="66">
        <v>12</v>
      </c>
      <c r="D574" s="9" t="s">
        <v>9</v>
      </c>
      <c r="E574" s="91"/>
      <c r="F574" s="21"/>
      <c r="G574" s="9"/>
      <c r="H574" s="9"/>
      <c r="K574" s="90"/>
      <c r="L574" s="90"/>
      <c r="M574" s="90"/>
      <c r="N574" s="9"/>
    </row>
    <row r="575" spans="1:14" ht="15.6" x14ac:dyDescent="0.25">
      <c r="A575" s="80"/>
      <c r="B575" s="70" t="s">
        <v>0</v>
      </c>
      <c r="C575" s="71">
        <f>C571*C572*C573*C574</f>
        <v>2424</v>
      </c>
      <c r="D575" s="65" t="s">
        <v>42</v>
      </c>
      <c r="E575" s="4"/>
      <c r="F575" s="21"/>
      <c r="G575" s="9"/>
      <c r="H575" s="9"/>
      <c r="J575" s="5"/>
      <c r="K575" s="5"/>
    </row>
    <row r="576" spans="1:14" ht="16.2" thickBot="1" x14ac:dyDescent="0.3">
      <c r="A576" s="80"/>
      <c r="B576" s="21"/>
      <c r="C576" s="67"/>
      <c r="D576" s="72"/>
      <c r="E576" s="73"/>
      <c r="F576" s="25"/>
      <c r="G576" s="21"/>
      <c r="H576" s="21"/>
      <c r="J576" s="5"/>
      <c r="K576" s="12"/>
      <c r="L576" s="9"/>
      <c r="M576" s="9"/>
      <c r="N576" s="9"/>
    </row>
    <row r="577" spans="1:14" s="5" customFormat="1" ht="29.4" customHeight="1" x14ac:dyDescent="0.25">
      <c r="A577" s="79" t="s">
        <v>384</v>
      </c>
      <c r="B577" s="305" t="s">
        <v>408</v>
      </c>
      <c r="C577" s="305"/>
      <c r="D577" s="305"/>
      <c r="E577" s="305"/>
      <c r="F577" s="305"/>
      <c r="G577" s="64"/>
      <c r="H577" s="64"/>
      <c r="I577" s="100"/>
    </row>
    <row r="578" spans="1:14" ht="18" x14ac:dyDescent="0.35">
      <c r="A578" s="80"/>
      <c r="B578" s="21"/>
      <c r="C578" s="66"/>
      <c r="D578" s="9"/>
      <c r="E578" s="73"/>
      <c r="F578" s="21"/>
      <c r="G578" s="9"/>
      <c r="H578" s="9"/>
      <c r="K578" s="90"/>
      <c r="L578" s="90"/>
      <c r="M578" s="90"/>
      <c r="N578" s="9"/>
    </row>
    <row r="579" spans="1:14" ht="18" x14ac:dyDescent="0.35">
      <c r="A579" s="80"/>
      <c r="B579" s="21" t="s">
        <v>57</v>
      </c>
      <c r="C579" s="66">
        <v>1</v>
      </c>
      <c r="D579" s="9"/>
      <c r="E579" s="91"/>
      <c r="F579" s="21"/>
      <c r="G579" s="9"/>
      <c r="H579" s="9"/>
      <c r="K579" s="90"/>
      <c r="L579" s="90"/>
      <c r="M579" s="90"/>
      <c r="N579" s="9"/>
    </row>
    <row r="580" spans="1:14" ht="18" x14ac:dyDescent="0.35">
      <c r="A580" s="80"/>
      <c r="B580" s="21" t="s">
        <v>34</v>
      </c>
      <c r="C580" s="66">
        <v>1</v>
      </c>
      <c r="D580" s="9" t="s">
        <v>37</v>
      </c>
      <c r="E580" s="91"/>
      <c r="F580" s="21"/>
      <c r="G580" s="9"/>
      <c r="H580" s="9"/>
      <c r="K580" s="90"/>
      <c r="L580" s="90"/>
      <c r="M580" s="90"/>
      <c r="N580" s="9"/>
    </row>
    <row r="581" spans="1:14" ht="18" x14ac:dyDescent="0.35">
      <c r="A581" s="80"/>
      <c r="B581" s="21" t="s">
        <v>59</v>
      </c>
      <c r="C581" s="66">
        <v>25.25</v>
      </c>
      <c r="D581" s="9" t="s">
        <v>58</v>
      </c>
      <c r="E581" s="91"/>
      <c r="F581" s="21"/>
      <c r="G581" s="9"/>
      <c r="H581" s="9"/>
      <c r="K581" s="90"/>
      <c r="L581" s="90"/>
      <c r="M581" s="90"/>
      <c r="N581" s="9"/>
    </row>
    <row r="582" spans="1:14" ht="18" x14ac:dyDescent="0.35">
      <c r="A582" s="80"/>
      <c r="B582" s="21" t="s">
        <v>60</v>
      </c>
      <c r="C582" s="66">
        <v>8</v>
      </c>
      <c r="D582" s="9" t="s">
        <v>53</v>
      </c>
      <c r="E582" s="91"/>
      <c r="F582" s="21"/>
      <c r="G582" s="9"/>
      <c r="H582" s="9"/>
      <c r="K582" s="90"/>
      <c r="L582" s="90"/>
      <c r="M582" s="90"/>
      <c r="N582" s="9"/>
    </row>
    <row r="583" spans="1:14" ht="18" x14ac:dyDescent="0.35">
      <c r="A583" s="80"/>
      <c r="B583" s="21" t="s">
        <v>52</v>
      </c>
      <c r="C583" s="66">
        <v>12</v>
      </c>
      <c r="D583" s="9" t="s">
        <v>9</v>
      </c>
      <c r="E583" s="91"/>
      <c r="F583" s="21"/>
      <c r="G583" s="9"/>
      <c r="H583" s="9"/>
      <c r="K583" s="90"/>
      <c r="L583" s="90"/>
      <c r="M583" s="90"/>
      <c r="N583" s="9"/>
    </row>
    <row r="584" spans="1:14" ht="15.6" x14ac:dyDescent="0.25">
      <c r="A584" s="80"/>
      <c r="B584" s="70" t="s">
        <v>0</v>
      </c>
      <c r="C584" s="71">
        <f>C580*C581*C582*C583</f>
        <v>2424</v>
      </c>
      <c r="D584" s="65" t="s">
        <v>42</v>
      </c>
      <c r="E584" s="4"/>
      <c r="F584" s="21"/>
      <c r="G584" s="9"/>
      <c r="H584" s="9"/>
      <c r="J584" s="5"/>
      <c r="K584" s="5"/>
    </row>
    <row r="585" spans="1:14" ht="16.2" thickBot="1" x14ac:dyDescent="0.3">
      <c r="A585" s="80"/>
      <c r="B585" s="21"/>
      <c r="C585" s="67"/>
      <c r="D585" s="72"/>
      <c r="E585" s="73"/>
      <c r="F585" s="25"/>
      <c r="G585" s="21"/>
      <c r="H585" s="21"/>
      <c r="J585" s="5"/>
      <c r="K585" s="12"/>
      <c r="L585" s="9"/>
      <c r="M585" s="9"/>
      <c r="N585" s="9"/>
    </row>
    <row r="586" spans="1:14" s="5" customFormat="1" ht="29.4" customHeight="1" x14ac:dyDescent="0.25">
      <c r="A586" s="79" t="s">
        <v>563</v>
      </c>
      <c r="B586" s="305" t="s">
        <v>410</v>
      </c>
      <c r="C586" s="305"/>
      <c r="D586" s="305"/>
      <c r="E586" s="305"/>
      <c r="F586" s="305"/>
      <c r="G586" s="64"/>
      <c r="H586" s="64"/>
      <c r="I586" s="100"/>
    </row>
    <row r="587" spans="1:14" ht="18" x14ac:dyDescent="0.35">
      <c r="A587" s="80"/>
      <c r="B587" s="21"/>
      <c r="C587" s="66"/>
      <c r="D587" s="9"/>
      <c r="E587" s="73"/>
      <c r="F587" s="21"/>
      <c r="G587" s="9"/>
      <c r="H587" s="9"/>
      <c r="K587" s="90"/>
      <c r="L587" s="90"/>
      <c r="M587" s="90"/>
      <c r="N587" s="9"/>
    </row>
    <row r="588" spans="1:14" ht="18" x14ac:dyDescent="0.35">
      <c r="A588" s="80"/>
      <c r="B588" s="21" t="s">
        <v>57</v>
      </c>
      <c r="C588" s="66">
        <v>1</v>
      </c>
      <c r="D588" s="9"/>
      <c r="E588" s="91"/>
      <c r="F588" s="21"/>
      <c r="G588" s="9"/>
      <c r="H588" s="9"/>
      <c r="K588" s="90"/>
      <c r="L588" s="90"/>
      <c r="M588" s="90"/>
      <c r="N588" s="9"/>
    </row>
    <row r="589" spans="1:14" ht="18" x14ac:dyDescent="0.35">
      <c r="A589" s="80"/>
      <c r="B589" s="21" t="s">
        <v>34</v>
      </c>
      <c r="C589" s="66">
        <v>2</v>
      </c>
      <c r="D589" s="9" t="s">
        <v>37</v>
      </c>
      <c r="E589" s="91"/>
      <c r="F589" s="21"/>
      <c r="G589" s="9"/>
      <c r="H589" s="9"/>
      <c r="K589" s="90"/>
      <c r="L589" s="90"/>
      <c r="M589" s="90"/>
      <c r="N589" s="9"/>
    </row>
    <row r="590" spans="1:14" ht="18" x14ac:dyDescent="0.35">
      <c r="A590" s="80"/>
      <c r="B590" s="21" t="s">
        <v>52</v>
      </c>
      <c r="C590" s="66">
        <v>12</v>
      </c>
      <c r="D590" s="9" t="s">
        <v>9</v>
      </c>
      <c r="E590" s="91"/>
      <c r="F590" s="21"/>
      <c r="G590" s="9"/>
      <c r="H590" s="9"/>
      <c r="K590" s="90"/>
      <c r="L590" s="90"/>
      <c r="M590" s="90"/>
      <c r="N590" s="9"/>
    </row>
    <row r="591" spans="1:14" ht="15.6" x14ac:dyDescent="0.25">
      <c r="A591" s="80"/>
      <c r="B591" s="70" t="s">
        <v>0</v>
      </c>
      <c r="C591" s="71">
        <f>C588*C589*C590</f>
        <v>24</v>
      </c>
      <c r="D591" s="65" t="s">
        <v>9</v>
      </c>
      <c r="E591" s="4"/>
      <c r="F591" s="21"/>
      <c r="G591" s="9"/>
      <c r="H591" s="9"/>
      <c r="J591" s="5"/>
      <c r="K591" s="5"/>
    </row>
    <row r="592" spans="1:14" ht="16.2" thickBot="1" x14ac:dyDescent="0.3">
      <c r="A592" s="80"/>
      <c r="B592" s="21"/>
      <c r="C592" s="67"/>
      <c r="D592" s="72"/>
      <c r="E592" s="73"/>
      <c r="F592" s="25"/>
      <c r="G592" s="21"/>
      <c r="H592" s="21"/>
      <c r="J592" s="5"/>
      <c r="K592" s="12"/>
      <c r="L592" s="9"/>
      <c r="M592" s="9"/>
      <c r="N592" s="9"/>
    </row>
    <row r="593" spans="1:14" s="5" customFormat="1" ht="30" customHeight="1" thickBot="1" x14ac:dyDescent="0.3">
      <c r="A593" s="78">
        <v>14</v>
      </c>
      <c r="B593" s="306" t="s">
        <v>127</v>
      </c>
      <c r="C593" s="306"/>
      <c r="D593" s="306"/>
      <c r="E593" s="306"/>
      <c r="F593" s="306"/>
      <c r="G593" s="35"/>
      <c r="H593" s="35"/>
      <c r="I593" s="100"/>
    </row>
    <row r="594" spans="1:14" s="5" customFormat="1" ht="29.4" customHeight="1" x14ac:dyDescent="0.25">
      <c r="A594" s="79" t="s">
        <v>564</v>
      </c>
      <c r="B594" s="305" t="s">
        <v>187</v>
      </c>
      <c r="C594" s="305"/>
      <c r="D594" s="305"/>
      <c r="E594" s="305"/>
      <c r="F594" s="305"/>
      <c r="G594" s="64"/>
      <c r="H594" s="64"/>
      <c r="I594" s="100"/>
    </row>
    <row r="595" spans="1:14" ht="18" x14ac:dyDescent="0.35">
      <c r="A595" s="80"/>
      <c r="B595" s="21"/>
      <c r="C595" s="66"/>
      <c r="D595" s="9"/>
      <c r="E595" s="73"/>
      <c r="F595" s="21"/>
      <c r="G595" s="9"/>
      <c r="H595" s="9"/>
      <c r="K595" s="90"/>
      <c r="L595" s="90"/>
      <c r="M595" s="90"/>
      <c r="N595" s="9"/>
    </row>
    <row r="596" spans="1:14" ht="18" x14ac:dyDescent="0.35">
      <c r="A596" s="80"/>
      <c r="B596" s="21" t="s">
        <v>419</v>
      </c>
      <c r="C596" s="66">
        <v>8</v>
      </c>
      <c r="D596" s="9" t="s">
        <v>128</v>
      </c>
      <c r="E596" s="144"/>
      <c r="F596" s="21"/>
      <c r="G596" s="9"/>
      <c r="H596" s="9"/>
      <c r="K596" s="90"/>
      <c r="L596" s="90"/>
      <c r="M596" s="90"/>
      <c r="N596" s="9"/>
    </row>
    <row r="597" spans="1:14" ht="18" x14ac:dyDescent="0.35">
      <c r="A597" s="80"/>
      <c r="B597" s="21" t="s">
        <v>420</v>
      </c>
      <c r="C597" s="66">
        <v>2</v>
      </c>
      <c r="D597" s="9" t="s">
        <v>128</v>
      </c>
      <c r="E597" s="73"/>
      <c r="F597" s="21"/>
      <c r="G597" s="9"/>
      <c r="H597" s="9"/>
      <c r="K597" s="90"/>
      <c r="L597" s="90"/>
      <c r="M597" s="90"/>
      <c r="N597" s="9"/>
    </row>
    <row r="598" spans="1:14" ht="18" x14ac:dyDescent="0.35">
      <c r="A598" s="80"/>
      <c r="B598" s="21" t="s">
        <v>192</v>
      </c>
      <c r="C598" s="66">
        <f>SUM(C596:C597)</f>
        <v>10</v>
      </c>
      <c r="D598" s="9" t="s">
        <v>128</v>
      </c>
      <c r="E598" s="73"/>
      <c r="F598" s="21"/>
      <c r="G598" s="9"/>
      <c r="H598" s="9"/>
      <c r="K598" s="90"/>
      <c r="L598" s="90"/>
      <c r="M598" s="90"/>
      <c r="N598" s="9"/>
    </row>
    <row r="599" spans="1:14" ht="18" x14ac:dyDescent="0.35">
      <c r="A599" s="80"/>
      <c r="B599" s="21" t="s">
        <v>193</v>
      </c>
      <c r="C599" s="66">
        <v>12</v>
      </c>
      <c r="D599" s="9" t="s">
        <v>9</v>
      </c>
      <c r="E599" s="73"/>
      <c r="F599" s="21"/>
      <c r="G599" s="9"/>
      <c r="H599" s="9"/>
      <c r="K599" s="90"/>
      <c r="L599" s="90"/>
      <c r="M599" s="90"/>
      <c r="N599" s="9"/>
    </row>
    <row r="600" spans="1:14" ht="15.6" x14ac:dyDescent="0.25">
      <c r="A600" s="80"/>
      <c r="B600" s="70" t="s">
        <v>0</v>
      </c>
      <c r="C600" s="71">
        <f>C598*C599</f>
        <v>120</v>
      </c>
      <c r="D600" s="65" t="s">
        <v>567</v>
      </c>
      <c r="E600" s="73"/>
      <c r="F600" s="21"/>
      <c r="G600" s="9"/>
      <c r="H600" s="9"/>
      <c r="J600" s="5"/>
      <c r="K600" s="5"/>
    </row>
    <row r="601" spans="1:14" ht="16.2" thickBot="1" x14ac:dyDescent="0.3">
      <c r="A601" s="80"/>
      <c r="B601" s="21"/>
      <c r="C601" s="67"/>
      <c r="D601" s="72"/>
      <c r="E601" s="73"/>
      <c r="F601" s="25"/>
      <c r="G601" s="21"/>
      <c r="H601" s="21"/>
      <c r="J601" s="5"/>
      <c r="K601" s="12"/>
      <c r="L601" s="9"/>
      <c r="M601" s="9"/>
      <c r="N601" s="9"/>
    </row>
    <row r="602" spans="1:14" s="5" customFormat="1" ht="29.4" customHeight="1" x14ac:dyDescent="0.25">
      <c r="A602" s="79" t="s">
        <v>565</v>
      </c>
      <c r="B602" s="305" t="s">
        <v>188</v>
      </c>
      <c r="C602" s="305"/>
      <c r="D602" s="305"/>
      <c r="E602" s="305"/>
      <c r="F602" s="305"/>
      <c r="G602" s="64"/>
      <c r="H602" s="64"/>
      <c r="I602" s="100"/>
    </row>
    <row r="603" spans="1:14" ht="18" x14ac:dyDescent="0.35">
      <c r="A603" s="80"/>
      <c r="B603" s="21"/>
      <c r="C603" s="66"/>
      <c r="D603" s="9"/>
      <c r="E603" s="73"/>
      <c r="F603" s="21"/>
      <c r="G603" s="9"/>
      <c r="H603" s="9"/>
      <c r="K603" s="90"/>
      <c r="L603" s="90"/>
      <c r="M603" s="90"/>
      <c r="N603" s="9"/>
    </row>
    <row r="604" spans="1:14" ht="18" x14ac:dyDescent="0.35">
      <c r="A604" s="80"/>
      <c r="B604" s="21" t="s">
        <v>421</v>
      </c>
      <c r="C604" s="66">
        <v>1</v>
      </c>
      <c r="D604" s="9" t="s">
        <v>128</v>
      </c>
      <c r="E604" s="73"/>
      <c r="F604" s="21"/>
      <c r="G604" s="9"/>
      <c r="H604" s="9"/>
      <c r="K604" s="90"/>
      <c r="L604" s="90"/>
      <c r="M604" s="90"/>
      <c r="N604" s="9"/>
    </row>
    <row r="605" spans="1:14" ht="18" x14ac:dyDescent="0.35">
      <c r="A605" s="80"/>
      <c r="B605" s="21" t="s">
        <v>191</v>
      </c>
      <c r="C605" s="66">
        <v>2</v>
      </c>
      <c r="D605" s="9" t="s">
        <v>128</v>
      </c>
      <c r="E605" s="73"/>
      <c r="F605" s="21"/>
      <c r="G605" s="9"/>
      <c r="H605" s="9"/>
      <c r="I605" s="107"/>
      <c r="K605" s="90"/>
      <c r="L605" s="90"/>
      <c r="M605" s="90"/>
      <c r="N605" s="9"/>
    </row>
    <row r="606" spans="1:14" ht="18" x14ac:dyDescent="0.35">
      <c r="A606" s="80"/>
      <c r="B606" s="21" t="s">
        <v>422</v>
      </c>
      <c r="C606" s="66">
        <v>1</v>
      </c>
      <c r="D606" s="9" t="s">
        <v>128</v>
      </c>
      <c r="E606" s="73"/>
      <c r="F606" s="21"/>
      <c r="G606" s="9"/>
      <c r="H606" s="9"/>
      <c r="K606" s="90"/>
      <c r="L606" s="90"/>
      <c r="M606" s="90"/>
      <c r="N606" s="9"/>
    </row>
    <row r="607" spans="1:14" ht="18" x14ac:dyDescent="0.35">
      <c r="A607" s="80"/>
      <c r="B607" s="21" t="s">
        <v>424</v>
      </c>
      <c r="C607" s="66">
        <v>6</v>
      </c>
      <c r="D607" s="9" t="s">
        <v>128</v>
      </c>
      <c r="E607" s="73"/>
      <c r="F607" s="21"/>
      <c r="G607" s="9"/>
      <c r="H607" s="9"/>
      <c r="K607" s="90"/>
      <c r="L607" s="90"/>
      <c r="M607" s="90"/>
      <c r="N607" s="9"/>
    </row>
    <row r="608" spans="1:14" ht="18" x14ac:dyDescent="0.35">
      <c r="A608" s="80"/>
      <c r="B608" s="21" t="s">
        <v>425</v>
      </c>
      <c r="C608" s="66">
        <v>1</v>
      </c>
      <c r="D608" s="9" t="s">
        <v>128</v>
      </c>
      <c r="E608" s="73"/>
      <c r="F608" s="21"/>
      <c r="G608" s="108"/>
      <c r="H608" s="9"/>
      <c r="K608" s="90"/>
      <c r="L608" s="90"/>
      <c r="M608" s="90"/>
      <c r="N608" s="9"/>
    </row>
    <row r="609" spans="1:14" ht="18" x14ac:dyDescent="0.35">
      <c r="A609" s="80"/>
      <c r="B609" s="21" t="s">
        <v>423</v>
      </c>
      <c r="C609" s="66">
        <v>1</v>
      </c>
      <c r="D609" s="9" t="s">
        <v>128</v>
      </c>
      <c r="E609" s="73"/>
      <c r="F609" s="21"/>
      <c r="G609" s="108"/>
      <c r="H609" s="9"/>
      <c r="K609" s="90"/>
      <c r="L609" s="90"/>
      <c r="M609" s="90"/>
      <c r="N609" s="9"/>
    </row>
    <row r="610" spans="1:14" ht="18" x14ac:dyDescent="0.35">
      <c r="A610" s="80"/>
      <c r="B610" s="21" t="s">
        <v>216</v>
      </c>
      <c r="C610" s="66">
        <f>SUM(C604:C609)</f>
        <v>12</v>
      </c>
      <c r="D610" s="9" t="s">
        <v>9</v>
      </c>
      <c r="E610" s="73"/>
      <c r="F610" s="21"/>
      <c r="G610" s="9"/>
      <c r="H610" s="9"/>
      <c r="K610" s="90"/>
      <c r="L610" s="90"/>
      <c r="M610" s="90"/>
      <c r="N610" s="9"/>
    </row>
    <row r="611" spans="1:14" ht="18" x14ac:dyDescent="0.35">
      <c r="A611" s="80"/>
      <c r="B611" s="21" t="s">
        <v>193</v>
      </c>
      <c r="C611" s="66">
        <v>12</v>
      </c>
      <c r="D611" s="9" t="s">
        <v>9</v>
      </c>
      <c r="E611" s="73"/>
      <c r="F611" s="21"/>
      <c r="G611" s="9"/>
      <c r="H611" s="9"/>
      <c r="K611" s="90"/>
      <c r="L611" s="90"/>
      <c r="M611" s="90"/>
      <c r="N611" s="9"/>
    </row>
    <row r="612" spans="1:14" ht="15.6" x14ac:dyDescent="0.25">
      <c r="A612" s="80"/>
      <c r="B612" s="70" t="s">
        <v>0</v>
      </c>
      <c r="C612" s="71">
        <f>C610*C611</f>
        <v>144</v>
      </c>
      <c r="D612" s="65" t="s">
        <v>567</v>
      </c>
      <c r="E612" s="73"/>
      <c r="F612" s="21"/>
      <c r="G612" s="9"/>
      <c r="H612" s="9"/>
      <c r="J612" s="5"/>
      <c r="K612" s="5"/>
    </row>
    <row r="613" spans="1:14" ht="16.2" thickBot="1" x14ac:dyDescent="0.3">
      <c r="A613" s="80"/>
      <c r="B613" s="21"/>
      <c r="C613" s="67"/>
      <c r="D613" s="72"/>
      <c r="E613" s="73"/>
      <c r="F613" s="25"/>
      <c r="G613" s="21"/>
      <c r="H613" s="21"/>
      <c r="J613" s="5"/>
      <c r="K613" s="12"/>
      <c r="L613" s="9"/>
      <c r="M613" s="9"/>
      <c r="N613" s="9"/>
    </row>
    <row r="614" spans="1:14" s="5" customFormat="1" ht="29.4" customHeight="1" x14ac:dyDescent="0.25">
      <c r="A614" s="79" t="s">
        <v>566</v>
      </c>
      <c r="B614" s="305" t="s">
        <v>189</v>
      </c>
      <c r="C614" s="305"/>
      <c r="D614" s="305"/>
      <c r="E614" s="305"/>
      <c r="F614" s="305"/>
      <c r="G614" s="64"/>
      <c r="H614" s="64"/>
      <c r="I614" s="100"/>
    </row>
    <row r="615" spans="1:14" ht="18" x14ac:dyDescent="0.35">
      <c r="A615" s="80"/>
      <c r="B615" s="21"/>
      <c r="C615" s="66"/>
      <c r="D615" s="9"/>
      <c r="E615" s="73"/>
      <c r="F615" s="21"/>
      <c r="G615" s="9"/>
      <c r="H615" s="9"/>
      <c r="K615" s="90"/>
      <c r="L615" s="90"/>
      <c r="M615" s="90"/>
      <c r="N615" s="9"/>
    </row>
    <row r="616" spans="1:14" ht="18" x14ac:dyDescent="0.35">
      <c r="A616" s="80"/>
      <c r="B616" s="21" t="s">
        <v>190</v>
      </c>
      <c r="C616" s="66">
        <v>41</v>
      </c>
      <c r="D616" s="9" t="s">
        <v>128</v>
      </c>
      <c r="E616" s="73"/>
      <c r="F616" s="21"/>
      <c r="G616" s="9"/>
      <c r="H616" s="9"/>
      <c r="K616" s="90"/>
      <c r="L616" s="90"/>
      <c r="M616" s="90"/>
      <c r="N616" s="9"/>
    </row>
    <row r="617" spans="1:14" ht="18" x14ac:dyDescent="0.35">
      <c r="A617" s="80"/>
      <c r="B617" s="21" t="s">
        <v>193</v>
      </c>
      <c r="C617" s="66">
        <v>12</v>
      </c>
      <c r="D617" s="9" t="s">
        <v>9</v>
      </c>
      <c r="E617" s="73"/>
      <c r="F617" s="21"/>
      <c r="G617" s="9"/>
      <c r="H617" s="9"/>
      <c r="K617" s="90"/>
      <c r="L617" s="90"/>
      <c r="M617" s="90"/>
      <c r="N617" s="9"/>
    </row>
    <row r="618" spans="1:14" ht="15.6" x14ac:dyDescent="0.25">
      <c r="A618" s="80"/>
      <c r="B618" s="70" t="s">
        <v>0</v>
      </c>
      <c r="C618" s="71">
        <f>C616*C617</f>
        <v>492</v>
      </c>
      <c r="D618" s="65" t="s">
        <v>567</v>
      </c>
      <c r="E618" s="73"/>
      <c r="F618" s="21"/>
      <c r="G618" s="9"/>
      <c r="H618" s="9"/>
      <c r="J618" s="5"/>
      <c r="K618" s="5"/>
    </row>
    <row r="619" spans="1:14" ht="16.2" thickBot="1" x14ac:dyDescent="0.3">
      <c r="A619" s="80"/>
      <c r="B619" s="21"/>
      <c r="C619" s="67"/>
      <c r="D619" s="72"/>
      <c r="E619" s="73"/>
      <c r="F619" s="25"/>
      <c r="G619" s="21"/>
      <c r="H619" s="21"/>
      <c r="J619" s="5"/>
      <c r="K619" s="12"/>
      <c r="L619" s="9"/>
      <c r="M619" s="9"/>
      <c r="N619" s="9"/>
    </row>
    <row r="620" spans="1:14" s="5" customFormat="1" ht="29.4" customHeight="1" x14ac:dyDescent="0.25">
      <c r="A620" s="79" t="s">
        <v>591</v>
      </c>
      <c r="B620" s="305" t="s">
        <v>195</v>
      </c>
      <c r="C620" s="305"/>
      <c r="D620" s="305"/>
      <c r="E620" s="305"/>
      <c r="F620" s="305"/>
      <c r="G620" s="64"/>
      <c r="H620" s="64"/>
      <c r="I620" s="100"/>
    </row>
    <row r="621" spans="1:14" ht="18" x14ac:dyDescent="0.35">
      <c r="A621" s="80"/>
      <c r="B621" s="21"/>
      <c r="C621" s="66"/>
      <c r="D621" s="9"/>
      <c r="E621" s="73"/>
      <c r="F621" s="21"/>
      <c r="G621" s="9"/>
      <c r="H621" s="9"/>
      <c r="K621" s="90"/>
      <c r="L621" s="90"/>
      <c r="M621" s="90"/>
      <c r="N621" s="9"/>
    </row>
    <row r="622" spans="1:14" ht="18" x14ac:dyDescent="0.35">
      <c r="A622" s="80"/>
      <c r="B622" s="21" t="s">
        <v>194</v>
      </c>
      <c r="C622" s="66">
        <v>10</v>
      </c>
      <c r="D622" s="9" t="s">
        <v>120</v>
      </c>
      <c r="E622" s="73"/>
      <c r="F622" s="21"/>
      <c r="G622" s="9"/>
      <c r="H622" s="9"/>
      <c r="K622" s="90"/>
      <c r="L622" s="90"/>
      <c r="M622" s="90"/>
      <c r="N622" s="9"/>
    </row>
    <row r="623" spans="1:14" ht="18" x14ac:dyDescent="0.35">
      <c r="A623" s="80"/>
      <c r="B623" s="21" t="s">
        <v>52</v>
      </c>
      <c r="C623" s="66">
        <v>12</v>
      </c>
      <c r="D623" s="9"/>
      <c r="E623" s="73"/>
      <c r="F623" s="21"/>
      <c r="G623" s="9"/>
      <c r="H623" s="9"/>
      <c r="K623" s="90"/>
      <c r="L623" s="90"/>
      <c r="M623" s="90"/>
      <c r="N623" s="9"/>
    </row>
    <row r="624" spans="1:14" ht="15.6" x14ac:dyDescent="0.25">
      <c r="A624" s="80"/>
      <c r="B624" s="70" t="s">
        <v>0</v>
      </c>
      <c r="C624" s="71">
        <f>C622*C623</f>
        <v>120</v>
      </c>
      <c r="D624" s="65" t="s">
        <v>9</v>
      </c>
      <c r="E624" s="73"/>
      <c r="F624" s="21"/>
      <c r="G624" s="9"/>
      <c r="H624" s="9"/>
      <c r="J624" s="5"/>
      <c r="K624" s="5"/>
    </row>
    <row r="625" spans="1:14" ht="16.2" thickBot="1" x14ac:dyDescent="0.3">
      <c r="A625" s="80"/>
      <c r="B625" s="21"/>
      <c r="C625" s="67"/>
      <c r="D625" s="72"/>
      <c r="E625" s="73"/>
      <c r="F625" s="25"/>
      <c r="G625" s="21"/>
      <c r="H625" s="21"/>
      <c r="J625" s="5"/>
      <c r="K625" s="12"/>
      <c r="L625" s="9"/>
      <c r="M625" s="9"/>
      <c r="N625" s="9"/>
    </row>
    <row r="626" spans="1:14" s="5" customFormat="1" ht="29.4" customHeight="1" x14ac:dyDescent="0.25">
      <c r="A626" s="79" t="s">
        <v>592</v>
      </c>
      <c r="B626" s="305" t="s">
        <v>125</v>
      </c>
      <c r="C626" s="305"/>
      <c r="D626" s="305"/>
      <c r="E626" s="305"/>
      <c r="F626" s="305"/>
      <c r="G626" s="64"/>
      <c r="H626" s="64"/>
      <c r="I626" s="100"/>
    </row>
    <row r="627" spans="1:14" ht="18" x14ac:dyDescent="0.35">
      <c r="A627" s="80"/>
      <c r="B627" s="21"/>
      <c r="C627" s="66"/>
      <c r="D627" s="9"/>
      <c r="E627" s="73"/>
      <c r="F627" s="21"/>
      <c r="G627" s="9"/>
      <c r="H627" s="9"/>
      <c r="K627" s="90"/>
      <c r="L627" s="90"/>
      <c r="M627" s="90"/>
      <c r="N627" s="9"/>
    </row>
    <row r="628" spans="1:14" ht="18" x14ac:dyDescent="0.35">
      <c r="A628" s="80"/>
      <c r="B628" s="21" t="s">
        <v>34</v>
      </c>
      <c r="C628" s="66">
        <v>1</v>
      </c>
      <c r="D628" s="9" t="s">
        <v>37</v>
      </c>
      <c r="E628" s="73"/>
      <c r="F628" s="21"/>
      <c r="G628" s="9"/>
      <c r="H628" s="9"/>
      <c r="K628" s="90"/>
      <c r="L628" s="90"/>
      <c r="M628" s="90"/>
      <c r="N628" s="9"/>
    </row>
    <row r="629" spans="1:14" ht="18" x14ac:dyDescent="0.35">
      <c r="A629" s="80"/>
      <c r="B629" s="21" t="s">
        <v>52</v>
      </c>
      <c r="C629" s="66">
        <v>12</v>
      </c>
      <c r="D629" s="9" t="s">
        <v>9</v>
      </c>
      <c r="E629" s="73"/>
      <c r="F629" s="21"/>
      <c r="G629" s="9"/>
      <c r="H629" s="9"/>
      <c r="K629" s="90"/>
      <c r="L629" s="90"/>
      <c r="M629" s="90"/>
      <c r="N629" s="9"/>
    </row>
    <row r="630" spans="1:14" ht="15.6" x14ac:dyDescent="0.25">
      <c r="A630" s="80"/>
      <c r="B630" s="70" t="s">
        <v>0</v>
      </c>
      <c r="C630" s="71">
        <f>C628*C629</f>
        <v>12</v>
      </c>
      <c r="D630" s="65" t="s">
        <v>9</v>
      </c>
      <c r="E630" s="73"/>
      <c r="F630" s="21"/>
      <c r="G630" s="9"/>
      <c r="H630" s="9"/>
      <c r="J630" s="5"/>
      <c r="K630" s="5"/>
    </row>
    <row r="631" spans="1:14" ht="18.600000000000001" thickBot="1" x14ac:dyDescent="0.4">
      <c r="A631" s="80"/>
      <c r="B631" s="21"/>
      <c r="C631" s="66"/>
      <c r="D631" s="9"/>
      <c r="E631" s="73"/>
      <c r="F631" s="21"/>
      <c r="G631" s="9"/>
      <c r="H631" s="9"/>
      <c r="K631" s="90"/>
      <c r="L631" s="90"/>
      <c r="M631" s="90"/>
      <c r="N631" s="9"/>
    </row>
    <row r="632" spans="1:14" s="5" customFormat="1" ht="29.4" customHeight="1" x14ac:dyDescent="0.25">
      <c r="A632" s="79" t="s">
        <v>593</v>
      </c>
      <c r="B632" s="305" t="s">
        <v>126</v>
      </c>
      <c r="C632" s="305"/>
      <c r="D632" s="305"/>
      <c r="E632" s="305"/>
      <c r="F632" s="305"/>
      <c r="G632" s="64"/>
      <c r="H632" s="64"/>
      <c r="I632" s="100"/>
    </row>
    <row r="633" spans="1:14" ht="18" x14ac:dyDescent="0.35">
      <c r="A633" s="80"/>
      <c r="B633" s="21"/>
      <c r="C633" s="66"/>
      <c r="D633" s="9"/>
      <c r="E633" s="73"/>
      <c r="F633" s="21"/>
      <c r="G633" s="9"/>
      <c r="H633" s="9"/>
      <c r="K633" s="90"/>
      <c r="L633" s="90"/>
      <c r="M633" s="90"/>
      <c r="N633" s="9"/>
    </row>
    <row r="634" spans="1:14" ht="18" x14ac:dyDescent="0.35">
      <c r="A634" s="80"/>
      <c r="B634" s="21" t="s">
        <v>34</v>
      </c>
      <c r="C634" s="66">
        <v>4</v>
      </c>
      <c r="D634" s="9" t="s">
        <v>37</v>
      </c>
      <c r="E634" s="73"/>
      <c r="F634" s="21"/>
      <c r="G634" s="9"/>
      <c r="H634" s="9"/>
      <c r="K634" s="90"/>
      <c r="L634" s="90"/>
      <c r="M634" s="90"/>
      <c r="N634" s="9"/>
    </row>
    <row r="635" spans="1:14" ht="18" x14ac:dyDescent="0.35">
      <c r="A635" s="80"/>
      <c r="B635" s="21" t="s">
        <v>52</v>
      </c>
      <c r="C635" s="66">
        <v>12</v>
      </c>
      <c r="D635" s="9" t="s">
        <v>9</v>
      </c>
      <c r="E635" s="73"/>
      <c r="F635" s="21"/>
      <c r="G635" s="9"/>
      <c r="H635" s="9"/>
      <c r="K635" s="90"/>
      <c r="L635" s="90"/>
      <c r="M635" s="90"/>
      <c r="N635" s="9"/>
    </row>
    <row r="636" spans="1:14" ht="15.6" x14ac:dyDescent="0.25">
      <c r="A636" s="80"/>
      <c r="B636" s="70" t="s">
        <v>0</v>
      </c>
      <c r="C636" s="71">
        <f>C634*C635</f>
        <v>48</v>
      </c>
      <c r="D636" s="65" t="s">
        <v>9</v>
      </c>
      <c r="E636" s="73"/>
      <c r="F636" s="21"/>
      <c r="G636" s="9"/>
      <c r="H636" s="9"/>
      <c r="J636" s="5"/>
      <c r="K636" s="5"/>
    </row>
    <row r="637" spans="1:14" ht="18.600000000000001" thickBot="1" x14ac:dyDescent="0.4">
      <c r="A637" s="80"/>
      <c r="B637" s="21"/>
      <c r="C637" s="66"/>
      <c r="D637" s="9"/>
      <c r="E637" s="73"/>
      <c r="F637" s="21"/>
      <c r="G637" s="9"/>
      <c r="H637" s="9"/>
      <c r="K637" s="90"/>
      <c r="L637" s="90"/>
      <c r="M637" s="90"/>
      <c r="N637" s="9"/>
    </row>
    <row r="638" spans="1:14" s="5" customFormat="1" ht="29.4" customHeight="1" x14ac:dyDescent="0.25">
      <c r="A638" s="79" t="s">
        <v>594</v>
      </c>
      <c r="B638" s="305" t="s">
        <v>437</v>
      </c>
      <c r="C638" s="305"/>
      <c r="D638" s="305"/>
      <c r="E638" s="305"/>
      <c r="F638" s="305"/>
      <c r="G638" s="64"/>
      <c r="H638" s="64"/>
      <c r="I638" s="100"/>
    </row>
    <row r="639" spans="1:14" ht="18" x14ac:dyDescent="0.35">
      <c r="A639" s="80"/>
      <c r="B639" s="21"/>
      <c r="C639" s="66"/>
      <c r="D639" s="9"/>
      <c r="E639" s="73"/>
      <c r="F639" s="21"/>
      <c r="G639" s="9"/>
      <c r="H639" s="9"/>
      <c r="K639" s="90"/>
      <c r="L639" s="90"/>
      <c r="M639" s="90"/>
      <c r="N639" s="9"/>
    </row>
    <row r="640" spans="1:14" ht="15.6" x14ac:dyDescent="0.25">
      <c r="A640" s="80"/>
      <c r="B640" s="70" t="s">
        <v>0</v>
      </c>
      <c r="C640" s="71">
        <v>10</v>
      </c>
      <c r="D640" s="65" t="s">
        <v>128</v>
      </c>
      <c r="E640" s="73"/>
      <c r="F640" s="21"/>
      <c r="G640" s="9"/>
      <c r="H640" s="9"/>
      <c r="J640" s="5"/>
      <c r="K640" s="5"/>
    </row>
    <row r="641" spans="1:14" ht="18.600000000000001" thickBot="1" x14ac:dyDescent="0.4">
      <c r="A641" s="80"/>
      <c r="B641" s="21"/>
      <c r="C641" s="66"/>
      <c r="D641" s="9"/>
      <c r="E641" s="73"/>
      <c r="F641" s="21"/>
      <c r="G641" s="9"/>
      <c r="H641" s="9"/>
      <c r="K641" s="90"/>
      <c r="L641" s="90"/>
      <c r="M641" s="90"/>
      <c r="N641" s="9"/>
    </row>
    <row r="642" spans="1:14" s="5" customFormat="1" ht="29.4" customHeight="1" x14ac:dyDescent="0.25">
      <c r="A642" s="79" t="s">
        <v>595</v>
      </c>
      <c r="B642" s="305" t="s">
        <v>411</v>
      </c>
      <c r="C642" s="305"/>
      <c r="D642" s="305"/>
      <c r="E642" s="305"/>
      <c r="F642" s="305"/>
      <c r="G642" s="64"/>
      <c r="H642" s="64"/>
      <c r="I642" s="100"/>
    </row>
    <row r="643" spans="1:14" ht="18" x14ac:dyDescent="0.35">
      <c r="A643" s="80"/>
      <c r="B643" s="21"/>
      <c r="C643" s="66"/>
      <c r="D643" s="9"/>
      <c r="E643" s="73"/>
      <c r="F643" s="21"/>
      <c r="G643" s="9"/>
      <c r="H643" s="9"/>
      <c r="K643" s="90"/>
      <c r="L643" s="90"/>
      <c r="M643" s="90"/>
      <c r="N643" s="9"/>
    </row>
    <row r="644" spans="1:14" ht="15.6" x14ac:dyDescent="0.25">
      <c r="A644" s="80"/>
      <c r="B644" s="70" t="s">
        <v>0</v>
      </c>
      <c r="C644" s="71">
        <v>5</v>
      </c>
      <c r="D644" s="65" t="s">
        <v>128</v>
      </c>
      <c r="E644" s="73"/>
      <c r="F644" s="21"/>
      <c r="G644" s="9"/>
      <c r="H644" s="9"/>
      <c r="J644" s="5"/>
      <c r="K644" s="5"/>
    </row>
    <row r="645" spans="1:14" ht="18" x14ac:dyDescent="0.35">
      <c r="A645" s="80"/>
      <c r="B645" s="21"/>
      <c r="C645" s="66"/>
      <c r="D645" s="9"/>
      <c r="E645" s="73"/>
      <c r="F645" s="21"/>
      <c r="G645" s="9"/>
      <c r="H645" s="9"/>
      <c r="K645" s="90"/>
      <c r="L645" s="90"/>
      <c r="M645" s="90"/>
      <c r="N645" s="9"/>
    </row>
    <row r="646" spans="1:14" ht="15.6" x14ac:dyDescent="0.25">
      <c r="A646" s="80"/>
      <c r="B646" s="25"/>
      <c r="C646" s="67"/>
      <c r="D646" s="72"/>
      <c r="E646" s="73"/>
      <c r="F646" s="21"/>
      <c r="G646" s="9"/>
      <c r="H646" s="9"/>
    </row>
    <row r="647" spans="1:14" ht="15.6" x14ac:dyDescent="0.25">
      <c r="A647" s="80"/>
      <c r="B647" s="21"/>
      <c r="C647" s="67"/>
      <c r="D647" s="73"/>
      <c r="E647" s="73"/>
      <c r="F647" s="21"/>
      <c r="G647" s="9"/>
      <c r="H647" s="9"/>
      <c r="J647" s="5"/>
      <c r="K647" s="5"/>
    </row>
    <row r="648" spans="1:14" x14ac:dyDescent="0.25">
      <c r="A648" s="80"/>
      <c r="B648" s="21"/>
      <c r="C648" s="66"/>
      <c r="D648" s="9"/>
      <c r="E648" s="73"/>
      <c r="F648" s="21"/>
      <c r="G648" s="9"/>
      <c r="H648" s="9"/>
    </row>
    <row r="649" spans="1:14" ht="15.6" x14ac:dyDescent="0.25">
      <c r="A649" s="80"/>
      <c r="B649" s="25"/>
      <c r="C649" s="67"/>
      <c r="D649" s="74"/>
      <c r="E649" s="91"/>
      <c r="F649" s="21"/>
      <c r="G649" s="9"/>
      <c r="H649" s="9"/>
      <c r="J649" s="5"/>
      <c r="K649" s="5"/>
    </row>
    <row r="650" spans="1:14" x14ac:dyDescent="0.25">
      <c r="A650" s="80"/>
      <c r="B650" s="21"/>
      <c r="C650" s="66"/>
      <c r="D650" s="9"/>
      <c r="E650" s="73"/>
      <c r="F650" s="21"/>
      <c r="G650" s="9"/>
      <c r="H650" s="9"/>
    </row>
    <row r="651" spans="1:14" ht="15.6" x14ac:dyDescent="0.25">
      <c r="A651" s="80"/>
      <c r="B651" s="25" t="s">
        <v>3</v>
      </c>
      <c r="C651" s="256" t="str">
        <f>DADOS!C8</f>
        <v>Eng.ª Civil Flávia Cristina Barbosa</v>
      </c>
      <c r="D651" s="256"/>
      <c r="E651" s="256"/>
      <c r="F651" s="256"/>
      <c r="G651" s="9"/>
      <c r="H651" s="9"/>
    </row>
    <row r="652" spans="1:14" ht="15.6" x14ac:dyDescent="0.25">
      <c r="A652" s="80"/>
      <c r="B652" s="9"/>
      <c r="C652" s="257" t="str">
        <f>"CREA: "&amp;DADOS!C9</f>
        <v>CREA: MG- 187.842/D</v>
      </c>
      <c r="D652" s="257"/>
      <c r="E652" s="257"/>
      <c r="F652" s="257"/>
      <c r="G652" s="9"/>
      <c r="H652" s="9"/>
    </row>
    <row r="653" spans="1:14" s="92" customFormat="1" x14ac:dyDescent="0.25">
      <c r="A653" s="81"/>
      <c r="B653" s="4"/>
      <c r="C653" s="106"/>
      <c r="D653" s="4"/>
      <c r="E653" s="4"/>
      <c r="F653" s="4"/>
      <c r="G653" s="4"/>
      <c r="H653" s="4"/>
      <c r="I653" s="100"/>
      <c r="J653" s="4"/>
      <c r="K653" s="4"/>
      <c r="L653" s="4"/>
      <c r="M653" s="4"/>
      <c r="N653" s="4"/>
    </row>
    <row r="654" spans="1:14" s="92" customFormat="1" x14ac:dyDescent="0.25">
      <c r="A654" s="81"/>
      <c r="B654" s="4"/>
      <c r="C654" s="106"/>
      <c r="D654" s="4"/>
      <c r="E654" s="4"/>
      <c r="F654" s="4"/>
      <c r="G654" s="4"/>
      <c r="H654" s="4"/>
      <c r="I654" s="100"/>
      <c r="J654" s="4"/>
      <c r="K654" s="4"/>
      <c r="L654" s="4"/>
      <c r="M654" s="4"/>
      <c r="N654" s="4"/>
    </row>
    <row r="663" spans="5:6" x14ac:dyDescent="0.25">
      <c r="F663" s="76"/>
    </row>
    <row r="665" spans="5:6" x14ac:dyDescent="0.25">
      <c r="E665" s="75"/>
    </row>
  </sheetData>
  <mergeCells count="114">
    <mergeCell ref="B479:F479"/>
    <mergeCell ref="B504:F504"/>
    <mergeCell ref="B513:F513"/>
    <mergeCell ref="B486:F486"/>
    <mergeCell ref="B458:F458"/>
    <mergeCell ref="B561:F561"/>
    <mergeCell ref="B495:F495"/>
    <mergeCell ref="B472:F472"/>
    <mergeCell ref="B465:F465"/>
    <mergeCell ref="B568:F568"/>
    <mergeCell ref="B586:F586"/>
    <mergeCell ref="B554:F554"/>
    <mergeCell ref="B530:F530"/>
    <mergeCell ref="B546:F546"/>
    <mergeCell ref="B547:F547"/>
    <mergeCell ref="B577:F577"/>
    <mergeCell ref="B620:F620"/>
    <mergeCell ref="B522:F522"/>
    <mergeCell ref="B523:F523"/>
    <mergeCell ref="B537:F537"/>
    <mergeCell ref="B626:F626"/>
    <mergeCell ref="B632:F632"/>
    <mergeCell ref="C651:F651"/>
    <mergeCell ref="C652:F652"/>
    <mergeCell ref="B593:F593"/>
    <mergeCell ref="B594:F594"/>
    <mergeCell ref="B602:F602"/>
    <mergeCell ref="B642:F642"/>
    <mergeCell ref="B638:F638"/>
    <mergeCell ref="B614:F614"/>
    <mergeCell ref="B436:F436"/>
    <mergeCell ref="B443:F443"/>
    <mergeCell ref="B450:F450"/>
    <mergeCell ref="B451:F451"/>
    <mergeCell ref="B393:F393"/>
    <mergeCell ref="B405:F405"/>
    <mergeCell ref="B406:F406"/>
    <mergeCell ref="B414:F414"/>
    <mergeCell ref="B420:F420"/>
    <mergeCell ref="B426:F426"/>
    <mergeCell ref="B381:F381"/>
    <mergeCell ref="B387:F387"/>
    <mergeCell ref="B399:F399"/>
    <mergeCell ref="B357:F357"/>
    <mergeCell ref="B358:F358"/>
    <mergeCell ref="B368:F368"/>
    <mergeCell ref="B369:F369"/>
    <mergeCell ref="B337:F337"/>
    <mergeCell ref="B338:F338"/>
    <mergeCell ref="B346:F346"/>
    <mergeCell ref="B347:F347"/>
    <mergeCell ref="B353:F353"/>
    <mergeCell ref="B364:F364"/>
    <mergeCell ref="B375:F375"/>
    <mergeCell ref="B314:F314"/>
    <mergeCell ref="B315:F315"/>
    <mergeCell ref="B329:F329"/>
    <mergeCell ref="B284:F284"/>
    <mergeCell ref="B285:F285"/>
    <mergeCell ref="B292:F292"/>
    <mergeCell ref="B298:F298"/>
    <mergeCell ref="B241:F241"/>
    <mergeCell ref="B247:F247"/>
    <mergeCell ref="B253:F253"/>
    <mergeCell ref="B259:F259"/>
    <mergeCell ref="B276:F276"/>
    <mergeCell ref="B306:F306"/>
    <mergeCell ref="B322:F322"/>
    <mergeCell ref="B216:F216"/>
    <mergeCell ref="B217:F217"/>
    <mergeCell ref="B225:F225"/>
    <mergeCell ref="B233:F233"/>
    <mergeCell ref="B176:F176"/>
    <mergeCell ref="B182:F182"/>
    <mergeCell ref="B188:F188"/>
    <mergeCell ref="B196:F196"/>
    <mergeCell ref="B202:F202"/>
    <mergeCell ref="B208:F208"/>
    <mergeCell ref="B156:F156"/>
    <mergeCell ref="B162:F162"/>
    <mergeCell ref="B168:F168"/>
    <mergeCell ref="A7:H7"/>
    <mergeCell ref="B109:F109"/>
    <mergeCell ref="B110:F110"/>
    <mergeCell ref="B116:F116"/>
    <mergeCell ref="B122:F122"/>
    <mergeCell ref="B128:F128"/>
    <mergeCell ref="B69:F69"/>
    <mergeCell ref="B57:F57"/>
    <mergeCell ref="B63:F63"/>
    <mergeCell ref="B33:F33"/>
    <mergeCell ref="B39:F39"/>
    <mergeCell ref="B45:F45"/>
    <mergeCell ref="B51:F51"/>
    <mergeCell ref="B9:F9"/>
    <mergeCell ref="B15:F15"/>
    <mergeCell ref="B21:F21"/>
    <mergeCell ref="B27:F27"/>
    <mergeCell ref="B99:F99"/>
    <mergeCell ref="B81:F81"/>
    <mergeCell ref="B87:F87"/>
    <mergeCell ref="B93:F93"/>
    <mergeCell ref="A1:F2"/>
    <mergeCell ref="A3:B4"/>
    <mergeCell ref="C3:E3"/>
    <mergeCell ref="F3:H4"/>
    <mergeCell ref="C4:E4"/>
    <mergeCell ref="A6:H6"/>
    <mergeCell ref="B136:F136"/>
    <mergeCell ref="B142:F142"/>
    <mergeCell ref="B148:F148"/>
    <mergeCell ref="B8:F8"/>
    <mergeCell ref="B75:F75"/>
    <mergeCell ref="B105:F105"/>
  </mergeCells>
  <hyperlinks>
    <hyperlink ref="J314" r:id="rId1" tooltip="Exibir Composição Analítica" display="https://app.orcafascio.com/orc/orcamentos/640138154aad368ec298f95f/composicoes/637bde2e2325b476164893f0" xr:uid="{909A4B65-B7FA-46D1-BBDB-264A762AB6B0}"/>
    <hyperlink ref="J452" r:id="rId2" tooltip="Exibir Composição Analítica" display="https://app.orcafascio.com/orc/orcamentos/640138154aad368ec298f95f/composicoes/6401215b4aad368ec098fd7e" xr:uid="{B3A179F7-BD88-4D4A-B249-CD90216F7337}"/>
    <hyperlink ref="J453" r:id="rId3" tooltip="Exibir Composição Analítica" display="https://app.orcafascio.com/orc/orcamentos/640138154aad368ec298f95f/composicoes/6401222249a241885c8e06f6" xr:uid="{E94FA123-CE96-4C61-9D07-7B6796E81A0C}"/>
  </hyperlinks>
  <pageMargins left="0.51181102362204722" right="0.51181102362204722" top="0.78740157480314965" bottom="0.78740157480314965" header="0.31496062992125984" footer="0.31496062992125984"/>
  <pageSetup paperSize="9" scale="64" fitToHeight="2000" orientation="portrait" r:id="rId4"/>
  <headerFooter>
    <oddFooter>Página &amp;P de &amp;N</oddFooter>
  </headerFooter>
  <rowBreaks count="10" manualBreakCount="10">
    <brk id="56" max="7" man="1"/>
    <brk id="108" max="7" man="1"/>
    <brk id="161" max="7" man="1"/>
    <brk id="215" max="7" man="1"/>
    <brk id="258" max="7" man="1"/>
    <brk id="313" max="7" man="1"/>
    <brk id="367" max="7" man="1"/>
    <brk id="419" max="7" man="1"/>
    <brk id="471" max="7" man="1"/>
    <brk id="585" max="7" man="1"/>
  </rowBreaks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2"/>
  <sheetViews>
    <sheetView view="pageBreakPreview" topLeftCell="A4" zoomScale="55" zoomScaleNormal="55" zoomScaleSheetLayoutView="55" workbookViewId="0">
      <selection activeCell="J24" sqref="J24"/>
    </sheetView>
  </sheetViews>
  <sheetFormatPr defaultColWidth="9" defaultRowHeight="15" x14ac:dyDescent="0.25"/>
  <cols>
    <col min="1" max="1" width="24.3984375" style="4" customWidth="1"/>
    <col min="2" max="2" width="22.19921875" style="4" customWidth="1"/>
    <col min="3" max="3" width="79.3984375" style="123" customWidth="1"/>
    <col min="4" max="4" width="23.3984375" style="4" bestFit="1" customWidth="1"/>
    <col min="5" max="5" width="14.19921875" style="4" customWidth="1"/>
    <col min="6" max="6" width="18.19921875" style="4" bestFit="1" customWidth="1"/>
    <col min="7" max="7" width="15.5" style="4" bestFit="1" customWidth="1"/>
    <col min="8" max="8" width="20.59765625" style="4" bestFit="1" customWidth="1"/>
    <col min="9" max="16384" width="9" style="4"/>
  </cols>
  <sheetData>
    <row r="1" spans="1:8" s="27" customFormat="1" ht="29.4" customHeight="1" thickBot="1" x14ac:dyDescent="0.3">
      <c r="A1" s="243" t="s">
        <v>36</v>
      </c>
      <c r="B1" s="223"/>
      <c r="C1" s="223"/>
      <c r="D1" s="223"/>
      <c r="E1" s="223"/>
      <c r="F1" s="224"/>
      <c r="G1" s="53" t="s">
        <v>1</v>
      </c>
      <c r="H1" s="51" t="str">
        <f>DADOS!C2</f>
        <v>R00</v>
      </c>
    </row>
    <row r="2" spans="1:8" s="27" customFormat="1" ht="25.2" customHeight="1" thickBot="1" x14ac:dyDescent="0.3">
      <c r="A2" s="244"/>
      <c r="B2" s="225"/>
      <c r="C2" s="225"/>
      <c r="D2" s="225"/>
      <c r="E2" s="225"/>
      <c r="F2" s="226"/>
      <c r="G2" s="53" t="s">
        <v>12</v>
      </c>
      <c r="H2" s="52">
        <f ca="1">DADOS!C4</f>
        <v>45029</v>
      </c>
    </row>
    <row r="3" spans="1:8" s="27" customFormat="1" ht="20.25" customHeight="1" x14ac:dyDescent="0.25">
      <c r="A3" s="282" t="s">
        <v>13</v>
      </c>
      <c r="B3" s="277"/>
      <c r="C3" s="239" t="s">
        <v>14</v>
      </c>
      <c r="D3" s="240"/>
      <c r="E3" s="287"/>
      <c r="F3" s="282" t="s">
        <v>11</v>
      </c>
      <c r="G3" s="276"/>
      <c r="H3" s="277"/>
    </row>
    <row r="4" spans="1:8" s="27" customFormat="1" ht="68.25" customHeight="1" thickBot="1" x14ac:dyDescent="0.3">
      <c r="A4" s="284"/>
      <c r="B4" s="281"/>
      <c r="C4" s="230" t="str">
        <f>DADOS!C3</f>
        <v>COLETA DE RESÍDUOS SÓLIDOS NO MUNICÍPIO DE POUSO ALEGRE-MG</v>
      </c>
      <c r="D4" s="231"/>
      <c r="E4" s="232"/>
      <c r="F4" s="284"/>
      <c r="G4" s="280"/>
      <c r="H4" s="281"/>
    </row>
    <row r="5" spans="1:8" s="27" customFormat="1" ht="7.95" customHeight="1" thickBot="1" x14ac:dyDescent="0.3">
      <c r="A5" s="43"/>
      <c r="B5" s="45"/>
      <c r="C5" s="120"/>
      <c r="D5" s="46"/>
      <c r="E5" s="46"/>
      <c r="F5" s="45"/>
      <c r="G5" s="45"/>
      <c r="H5" s="44"/>
    </row>
    <row r="6" spans="1:8" s="27" customFormat="1" ht="26.4" customHeight="1" thickBot="1" x14ac:dyDescent="0.3">
      <c r="A6" s="308" t="str">
        <f>A1&amp;" DE PROJETO EXECUTIVO - "&amp;C4</f>
        <v>PLANILHA DE COTAÇÕES DE PROJETO EXECUTIVO - COLETA DE RESÍDUOS SÓLIDOS NO MUNICÍPIO DE POUSO ALEGRE-MG</v>
      </c>
      <c r="B6" s="250"/>
      <c r="C6" s="250"/>
      <c r="D6" s="250"/>
      <c r="E6" s="250"/>
      <c r="F6" s="250"/>
      <c r="G6" s="250"/>
      <c r="H6" s="309"/>
    </row>
    <row r="7" spans="1:8" s="27" customFormat="1" ht="7.95" customHeight="1" thickBot="1" x14ac:dyDescent="0.3">
      <c r="C7" s="121"/>
    </row>
    <row r="8" spans="1:8" s="5" customFormat="1" ht="32.25" customHeight="1" thickBot="1" x14ac:dyDescent="0.3">
      <c r="A8" s="34" t="s">
        <v>161</v>
      </c>
      <c r="B8" s="306" t="s">
        <v>163</v>
      </c>
      <c r="C8" s="306"/>
      <c r="D8" s="306"/>
      <c r="E8" s="35" t="s">
        <v>5</v>
      </c>
      <c r="F8" s="36"/>
      <c r="G8" s="36"/>
      <c r="H8" s="36">
        <f>MEDIAN(H10:H12)</f>
        <v>117.96</v>
      </c>
    </row>
    <row r="9" spans="1:8" s="6" customFormat="1" ht="25.2" customHeight="1" thickBot="1" x14ac:dyDescent="0.3">
      <c r="A9" s="37" t="s">
        <v>7</v>
      </c>
      <c r="B9" s="38" t="s">
        <v>8</v>
      </c>
      <c r="C9" s="38" t="s">
        <v>31</v>
      </c>
      <c r="D9" s="38" t="s">
        <v>4</v>
      </c>
      <c r="E9" s="38" t="s">
        <v>5</v>
      </c>
      <c r="F9" s="38" t="s">
        <v>6</v>
      </c>
      <c r="G9" s="38" t="s">
        <v>19</v>
      </c>
      <c r="H9" s="39" t="s">
        <v>10</v>
      </c>
    </row>
    <row r="10" spans="1:8" ht="40.5" customHeight="1" x14ac:dyDescent="0.25">
      <c r="A10" s="116" t="s">
        <v>222</v>
      </c>
      <c r="B10" s="117"/>
      <c r="C10" s="122" t="s">
        <v>223</v>
      </c>
      <c r="D10" s="117" t="s">
        <v>224</v>
      </c>
      <c r="E10" s="118" t="s">
        <v>225</v>
      </c>
      <c r="F10" s="119">
        <v>79.900000000000006</v>
      </c>
      <c r="G10" s="119">
        <f>119.52/3</f>
        <v>39.839999999999996</v>
      </c>
      <c r="H10" s="119">
        <f>F10+G10</f>
        <v>119.74000000000001</v>
      </c>
    </row>
    <row r="11" spans="1:8" ht="40.950000000000003" customHeight="1" x14ac:dyDescent="0.25">
      <c r="A11" s="116" t="s">
        <v>226</v>
      </c>
      <c r="B11" s="117" t="s">
        <v>228</v>
      </c>
      <c r="C11" s="122" t="s">
        <v>227</v>
      </c>
      <c r="D11" s="117" t="s">
        <v>120</v>
      </c>
      <c r="E11" s="118" t="s">
        <v>225</v>
      </c>
      <c r="F11" s="119">
        <v>106</v>
      </c>
      <c r="G11" s="119">
        <v>0</v>
      </c>
      <c r="H11" s="119">
        <f>F11+G11</f>
        <v>106</v>
      </c>
    </row>
    <row r="12" spans="1:8" ht="40.950000000000003" customHeight="1" x14ac:dyDescent="0.25">
      <c r="A12" s="116" t="s">
        <v>229</v>
      </c>
      <c r="B12" s="117" t="s">
        <v>231</v>
      </c>
      <c r="C12" s="122" t="s">
        <v>230</v>
      </c>
      <c r="D12" s="117" t="s">
        <v>120</v>
      </c>
      <c r="E12" s="118" t="s">
        <v>225</v>
      </c>
      <c r="F12" s="119">
        <v>96.86</v>
      </c>
      <c r="G12" s="119">
        <f>63.3/3</f>
        <v>21.099999999999998</v>
      </c>
      <c r="H12" s="119">
        <f>F12+G12</f>
        <v>117.96</v>
      </c>
    </row>
    <row r="13" spans="1:8" ht="15.6" thickBot="1" x14ac:dyDescent="0.3"/>
    <row r="14" spans="1:8" s="5" customFormat="1" ht="32.25" customHeight="1" thickBot="1" x14ac:dyDescent="0.3">
      <c r="A14" s="34" t="s">
        <v>162</v>
      </c>
      <c r="B14" s="306" t="s">
        <v>157</v>
      </c>
      <c r="C14" s="306"/>
      <c r="D14" s="306"/>
      <c r="E14" s="35" t="s">
        <v>5</v>
      </c>
      <c r="F14" s="36"/>
      <c r="G14" s="36"/>
      <c r="H14" s="36">
        <f>MEDIAN(H16:H18)</f>
        <v>272</v>
      </c>
    </row>
    <row r="15" spans="1:8" s="6" customFormat="1" ht="25.2" customHeight="1" thickBot="1" x14ac:dyDescent="0.3">
      <c r="A15" s="37" t="s">
        <v>7</v>
      </c>
      <c r="B15" s="38" t="s">
        <v>8</v>
      </c>
      <c r="C15" s="38" t="s">
        <v>31</v>
      </c>
      <c r="D15" s="38" t="s">
        <v>4</v>
      </c>
      <c r="E15" s="38" t="s">
        <v>5</v>
      </c>
      <c r="F15" s="38" t="s">
        <v>6</v>
      </c>
      <c r="G15" s="38" t="s">
        <v>19</v>
      </c>
      <c r="H15" s="39" t="s">
        <v>10</v>
      </c>
    </row>
    <row r="16" spans="1:8" ht="40.5" customHeight="1" x14ac:dyDescent="0.25">
      <c r="A16" s="116" t="s">
        <v>155</v>
      </c>
      <c r="B16" s="117"/>
      <c r="C16" s="122" t="s">
        <v>158</v>
      </c>
      <c r="D16" s="117" t="s">
        <v>156</v>
      </c>
      <c r="E16" s="118" t="s">
        <v>5</v>
      </c>
      <c r="F16" s="119">
        <v>272</v>
      </c>
      <c r="G16" s="119"/>
      <c r="H16" s="119">
        <f>F16+G16</f>
        <v>272</v>
      </c>
    </row>
    <row r="17" spans="1:8" ht="40.5" customHeight="1" x14ac:dyDescent="0.25">
      <c r="A17" s="116" t="s">
        <v>159</v>
      </c>
      <c r="B17" s="117"/>
      <c r="C17" s="122" t="s">
        <v>158</v>
      </c>
      <c r="D17" s="117" t="s">
        <v>160</v>
      </c>
      <c r="E17" s="118" t="s">
        <v>5</v>
      </c>
      <c r="F17" s="119">
        <v>286</v>
      </c>
      <c r="G17" s="119"/>
      <c r="H17" s="119">
        <f>F17+G17</f>
        <v>286</v>
      </c>
    </row>
    <row r="18" spans="1:8" ht="40.5" customHeight="1" x14ac:dyDescent="0.25">
      <c r="A18" s="116" t="s">
        <v>166</v>
      </c>
      <c r="B18" s="117"/>
      <c r="C18" s="122" t="s">
        <v>158</v>
      </c>
      <c r="D18" s="117" t="s">
        <v>167</v>
      </c>
      <c r="E18" s="118" t="s">
        <v>5</v>
      </c>
      <c r="F18" s="119">
        <v>261</v>
      </c>
      <c r="G18" s="119"/>
      <c r="H18" s="119">
        <f>F18+G18</f>
        <v>261</v>
      </c>
    </row>
    <row r="19" spans="1:8" ht="15.6" thickBot="1" x14ac:dyDescent="0.3"/>
    <row r="20" spans="1:8" s="5" customFormat="1" ht="32.25" customHeight="1" thickBot="1" x14ac:dyDescent="0.3">
      <c r="A20" s="34" t="s">
        <v>164</v>
      </c>
      <c r="B20" s="306" t="s">
        <v>165</v>
      </c>
      <c r="C20" s="306"/>
      <c r="D20" s="306"/>
      <c r="E20" s="35" t="s">
        <v>5</v>
      </c>
      <c r="F20" s="36"/>
      <c r="G20" s="36"/>
      <c r="H20" s="36">
        <f>MEDIAN(H22:H24)</f>
        <v>207.9</v>
      </c>
    </row>
    <row r="21" spans="1:8" s="6" customFormat="1" ht="25.2" customHeight="1" thickBot="1" x14ac:dyDescent="0.3">
      <c r="A21" s="37" t="s">
        <v>7</v>
      </c>
      <c r="B21" s="38" t="s">
        <v>8</v>
      </c>
      <c r="C21" s="38" t="s">
        <v>31</v>
      </c>
      <c r="D21" s="38" t="s">
        <v>4</v>
      </c>
      <c r="E21" s="38" t="s">
        <v>5</v>
      </c>
      <c r="F21" s="38" t="s">
        <v>6</v>
      </c>
      <c r="G21" s="38" t="s">
        <v>19</v>
      </c>
      <c r="H21" s="39" t="s">
        <v>10</v>
      </c>
    </row>
    <row r="22" spans="1:8" ht="40.5" customHeight="1" x14ac:dyDescent="0.25">
      <c r="A22" s="116" t="s">
        <v>159</v>
      </c>
      <c r="B22" s="117"/>
      <c r="C22" s="122" t="s">
        <v>158</v>
      </c>
      <c r="D22" s="117" t="s">
        <v>160</v>
      </c>
      <c r="E22" s="118" t="s">
        <v>5</v>
      </c>
      <c r="F22" s="119">
        <v>207.9</v>
      </c>
      <c r="G22" s="119"/>
      <c r="H22" s="119">
        <f>F22+G22</f>
        <v>207.9</v>
      </c>
    </row>
    <row r="23" spans="1:8" ht="40.5" customHeight="1" x14ac:dyDescent="0.25">
      <c r="A23" s="116" t="s">
        <v>155</v>
      </c>
      <c r="B23" s="117"/>
      <c r="C23" s="122" t="s">
        <v>158</v>
      </c>
      <c r="D23" s="117" t="s">
        <v>156</v>
      </c>
      <c r="E23" s="118" t="s">
        <v>5</v>
      </c>
      <c r="F23" s="119">
        <v>214.6</v>
      </c>
      <c r="G23" s="119"/>
      <c r="H23" s="119">
        <f>F23+G23</f>
        <v>214.6</v>
      </c>
    </row>
    <row r="24" spans="1:8" ht="40.5" customHeight="1" x14ac:dyDescent="0.25">
      <c r="A24" s="116" t="s">
        <v>166</v>
      </c>
      <c r="B24" s="117"/>
      <c r="C24" s="122" t="s">
        <v>158</v>
      </c>
      <c r="D24" s="117" t="s">
        <v>167</v>
      </c>
      <c r="E24" s="118" t="s">
        <v>5</v>
      </c>
      <c r="F24" s="119">
        <v>192.6</v>
      </c>
      <c r="G24" s="119"/>
      <c r="H24" s="119">
        <f>F24+G24</f>
        <v>192.6</v>
      </c>
    </row>
    <row r="25" spans="1:8" ht="15.6" thickBot="1" x14ac:dyDescent="0.3"/>
    <row r="26" spans="1:8" s="5" customFormat="1" ht="32.25" customHeight="1" thickBot="1" x14ac:dyDescent="0.3">
      <c r="A26" s="34" t="s">
        <v>168</v>
      </c>
      <c r="B26" s="306" t="s">
        <v>171</v>
      </c>
      <c r="C26" s="306"/>
      <c r="D26" s="306"/>
      <c r="E26" s="35" t="s">
        <v>5</v>
      </c>
      <c r="F26" s="36"/>
      <c r="G26" s="36"/>
      <c r="H26" s="36">
        <f>MEDIAN(H28:H30)</f>
        <v>15716.666666666666</v>
      </c>
    </row>
    <row r="27" spans="1:8" s="6" customFormat="1" ht="25.2" customHeight="1" thickBot="1" x14ac:dyDescent="0.3">
      <c r="A27" s="37" t="s">
        <v>7</v>
      </c>
      <c r="B27" s="38" t="s">
        <v>8</v>
      </c>
      <c r="C27" s="38" t="s">
        <v>31</v>
      </c>
      <c r="D27" s="38" t="s">
        <v>4</v>
      </c>
      <c r="E27" s="38" t="s">
        <v>5</v>
      </c>
      <c r="F27" s="38" t="s">
        <v>6</v>
      </c>
      <c r="G27" s="38" t="s">
        <v>19</v>
      </c>
      <c r="H27" s="39" t="s">
        <v>218</v>
      </c>
    </row>
    <row r="28" spans="1:8" ht="40.5" customHeight="1" x14ac:dyDescent="0.25">
      <c r="A28" s="116" t="s">
        <v>159</v>
      </c>
      <c r="B28" s="117"/>
      <c r="C28" s="122" t="s">
        <v>158</v>
      </c>
      <c r="D28" s="117" t="s">
        <v>160</v>
      </c>
      <c r="E28" s="118" t="s">
        <v>5</v>
      </c>
      <c r="F28" s="119">
        <v>192300</v>
      </c>
      <c r="G28" s="119"/>
      <c r="H28" s="119">
        <f t="shared" ref="H28:H30" si="0">(F28+G28)/12</f>
        <v>16025</v>
      </c>
    </row>
    <row r="29" spans="1:8" ht="40.5" customHeight="1" x14ac:dyDescent="0.25">
      <c r="A29" s="116" t="s">
        <v>155</v>
      </c>
      <c r="B29" s="117"/>
      <c r="C29" s="122" t="s">
        <v>158</v>
      </c>
      <c r="D29" s="117" t="s">
        <v>156</v>
      </c>
      <c r="E29" s="118" t="s">
        <v>5</v>
      </c>
      <c r="F29" s="119">
        <v>188600</v>
      </c>
      <c r="G29" s="119"/>
      <c r="H29" s="119">
        <f t="shared" si="0"/>
        <v>15716.666666666666</v>
      </c>
    </row>
    <row r="30" spans="1:8" ht="40.5" customHeight="1" x14ac:dyDescent="0.25">
      <c r="A30" s="116" t="s">
        <v>166</v>
      </c>
      <c r="B30" s="117"/>
      <c r="C30" s="122" t="s">
        <v>158</v>
      </c>
      <c r="D30" s="117" t="s">
        <v>167</v>
      </c>
      <c r="E30" s="118" t="s">
        <v>5</v>
      </c>
      <c r="F30" s="119">
        <v>187800</v>
      </c>
      <c r="G30" s="119"/>
      <c r="H30" s="119">
        <f t="shared" si="0"/>
        <v>15650</v>
      </c>
    </row>
    <row r="31" spans="1:8" ht="15.6" thickBot="1" x14ac:dyDescent="0.3"/>
    <row r="32" spans="1:8" s="5" customFormat="1" ht="32.25" customHeight="1" thickBot="1" x14ac:dyDescent="0.3">
      <c r="A32" s="34" t="s">
        <v>169</v>
      </c>
      <c r="B32" s="306" t="s">
        <v>170</v>
      </c>
      <c r="C32" s="306"/>
      <c r="D32" s="306"/>
      <c r="E32" s="35" t="s">
        <v>5</v>
      </c>
      <c r="F32" s="36"/>
      <c r="G32" s="36"/>
      <c r="H32" s="36">
        <f>MEDIAN(H34:H36)</f>
        <v>5775</v>
      </c>
    </row>
    <row r="33" spans="1:8" s="6" customFormat="1" ht="25.2" customHeight="1" thickBot="1" x14ac:dyDescent="0.3">
      <c r="A33" s="37" t="s">
        <v>7</v>
      </c>
      <c r="B33" s="38" t="s">
        <v>8</v>
      </c>
      <c r="C33" s="38" t="s">
        <v>31</v>
      </c>
      <c r="D33" s="38" t="s">
        <v>4</v>
      </c>
      <c r="E33" s="38" t="s">
        <v>5</v>
      </c>
      <c r="F33" s="38" t="s">
        <v>6</v>
      </c>
      <c r="G33" s="38" t="s">
        <v>19</v>
      </c>
      <c r="H33" s="39" t="s">
        <v>218</v>
      </c>
    </row>
    <row r="34" spans="1:8" ht="40.5" customHeight="1" x14ac:dyDescent="0.25">
      <c r="A34" s="116" t="s">
        <v>159</v>
      </c>
      <c r="B34" s="117"/>
      <c r="C34" s="122" t="s">
        <v>158</v>
      </c>
      <c r="D34" s="117" t="s">
        <v>160</v>
      </c>
      <c r="E34" s="118" t="s">
        <v>5</v>
      </c>
      <c r="F34" s="119">
        <v>70400</v>
      </c>
      <c r="G34" s="119"/>
      <c r="H34" s="119">
        <f>(F34+G34)/12</f>
        <v>5866.666666666667</v>
      </c>
    </row>
    <row r="35" spans="1:8" ht="40.5" customHeight="1" x14ac:dyDescent="0.25">
      <c r="A35" s="116" t="s">
        <v>155</v>
      </c>
      <c r="B35" s="117"/>
      <c r="C35" s="122" t="s">
        <v>158</v>
      </c>
      <c r="D35" s="117" t="s">
        <v>156</v>
      </c>
      <c r="E35" s="118" t="s">
        <v>5</v>
      </c>
      <c r="F35" s="119">
        <v>69300</v>
      </c>
      <c r="G35" s="119"/>
      <c r="H35" s="119">
        <f t="shared" ref="H35:H36" si="1">(F35+G35)/12</f>
        <v>5775</v>
      </c>
    </row>
    <row r="36" spans="1:8" ht="40.5" customHeight="1" x14ac:dyDescent="0.25">
      <c r="A36" s="116" t="s">
        <v>166</v>
      </c>
      <c r="B36" s="117"/>
      <c r="C36" s="122" t="s">
        <v>158</v>
      </c>
      <c r="D36" s="117" t="s">
        <v>167</v>
      </c>
      <c r="E36" s="118" t="s">
        <v>5</v>
      </c>
      <c r="F36" s="119">
        <v>68600</v>
      </c>
      <c r="G36" s="119"/>
      <c r="H36" s="119">
        <f t="shared" si="1"/>
        <v>5716.666666666667</v>
      </c>
    </row>
    <row r="37" spans="1:8" ht="15.6" thickBot="1" x14ac:dyDescent="0.3"/>
    <row r="38" spans="1:8" s="5" customFormat="1" ht="32.25" customHeight="1" thickBot="1" x14ac:dyDescent="0.3">
      <c r="A38" s="34" t="s">
        <v>172</v>
      </c>
      <c r="B38" s="306" t="s">
        <v>187</v>
      </c>
      <c r="C38" s="306"/>
      <c r="D38" s="306"/>
      <c r="E38" s="35" t="s">
        <v>173</v>
      </c>
      <c r="F38" s="36"/>
      <c r="G38" s="36"/>
      <c r="H38" s="36">
        <f>MEDIAN(H40:H42)</f>
        <v>367.2</v>
      </c>
    </row>
    <row r="39" spans="1:8" s="6" customFormat="1" ht="25.2" customHeight="1" thickBot="1" x14ac:dyDescent="0.3">
      <c r="A39" s="37" t="s">
        <v>7</v>
      </c>
      <c r="B39" s="38" t="s">
        <v>8</v>
      </c>
      <c r="C39" s="38" t="s">
        <v>31</v>
      </c>
      <c r="D39" s="38" t="s">
        <v>4</v>
      </c>
      <c r="E39" s="38" t="s">
        <v>5</v>
      </c>
      <c r="F39" s="38" t="s">
        <v>6</v>
      </c>
      <c r="G39" s="38" t="s">
        <v>19</v>
      </c>
      <c r="H39" s="39" t="s">
        <v>10</v>
      </c>
    </row>
    <row r="40" spans="1:8" ht="40.5" customHeight="1" x14ac:dyDescent="0.25">
      <c r="A40" s="116" t="s">
        <v>176</v>
      </c>
      <c r="B40" s="117" t="s">
        <v>177</v>
      </c>
      <c r="C40" s="122" t="s">
        <v>158</v>
      </c>
      <c r="D40" s="117"/>
      <c r="E40" s="118" t="s">
        <v>173</v>
      </c>
      <c r="F40" s="119">
        <f>166.75+208.8</f>
        <v>375.55</v>
      </c>
      <c r="G40" s="119"/>
      <c r="H40" s="119">
        <f>F40+G40</f>
        <v>375.55</v>
      </c>
    </row>
    <row r="41" spans="1:8" ht="40.5" customHeight="1" x14ac:dyDescent="0.25">
      <c r="A41" s="116" t="s">
        <v>178</v>
      </c>
      <c r="B41" s="117" t="s">
        <v>179</v>
      </c>
      <c r="C41" s="122" t="s">
        <v>158</v>
      </c>
      <c r="D41" s="117"/>
      <c r="E41" s="118" t="s">
        <v>173</v>
      </c>
      <c r="F41" s="119">
        <f>161+201.6</f>
        <v>362.6</v>
      </c>
      <c r="G41" s="119"/>
      <c r="H41" s="119">
        <f>F41+G41</f>
        <v>362.6</v>
      </c>
    </row>
    <row r="42" spans="1:8" ht="40.5" customHeight="1" x14ac:dyDescent="0.25">
      <c r="A42" s="116" t="s">
        <v>180</v>
      </c>
      <c r="B42" s="117"/>
      <c r="C42" s="122" t="s">
        <v>158</v>
      </c>
      <c r="D42" s="117"/>
      <c r="E42" s="118" t="s">
        <v>173</v>
      </c>
      <c r="F42" s="119">
        <v>367.2</v>
      </c>
      <c r="G42" s="119"/>
      <c r="H42" s="119">
        <f>F42+G42</f>
        <v>367.2</v>
      </c>
    </row>
    <row r="43" spans="1:8" ht="15.6" thickBot="1" x14ac:dyDescent="0.3"/>
    <row r="44" spans="1:8" s="5" customFormat="1" ht="32.25" customHeight="1" thickBot="1" x14ac:dyDescent="0.3">
      <c r="A44" s="34" t="s">
        <v>174</v>
      </c>
      <c r="B44" s="306" t="s">
        <v>188</v>
      </c>
      <c r="C44" s="306"/>
      <c r="D44" s="306"/>
      <c r="E44" s="35" t="s">
        <v>173</v>
      </c>
      <c r="F44" s="36"/>
      <c r="G44" s="36"/>
      <c r="H44" s="36">
        <f>MEDIAN(H46:H48)</f>
        <v>166.75</v>
      </c>
    </row>
    <row r="45" spans="1:8" s="6" customFormat="1" ht="25.2" customHeight="1" thickBot="1" x14ac:dyDescent="0.3">
      <c r="A45" s="37" t="s">
        <v>7</v>
      </c>
      <c r="B45" s="38" t="s">
        <v>8</v>
      </c>
      <c r="C45" s="38" t="s">
        <v>31</v>
      </c>
      <c r="D45" s="38" t="s">
        <v>4</v>
      </c>
      <c r="E45" s="38" t="s">
        <v>5</v>
      </c>
      <c r="F45" s="38" t="s">
        <v>6</v>
      </c>
      <c r="G45" s="38" t="s">
        <v>19</v>
      </c>
      <c r="H45" s="39" t="s">
        <v>10</v>
      </c>
    </row>
    <row r="46" spans="1:8" ht="40.5" customHeight="1" x14ac:dyDescent="0.25">
      <c r="A46" s="116" t="s">
        <v>176</v>
      </c>
      <c r="B46" s="117" t="s">
        <v>177</v>
      </c>
      <c r="C46" s="122" t="s">
        <v>158</v>
      </c>
      <c r="D46" s="117"/>
      <c r="E46" s="118" t="s">
        <v>173</v>
      </c>
      <c r="F46" s="119">
        <v>166.75</v>
      </c>
      <c r="G46" s="119"/>
      <c r="H46" s="119">
        <f>F46+G46</f>
        <v>166.75</v>
      </c>
    </row>
    <row r="47" spans="1:8" ht="40.5" customHeight="1" x14ac:dyDescent="0.25">
      <c r="A47" s="116" t="s">
        <v>178</v>
      </c>
      <c r="B47" s="117" t="s">
        <v>179</v>
      </c>
      <c r="C47" s="122" t="s">
        <v>158</v>
      </c>
      <c r="D47" s="117"/>
      <c r="E47" s="118" t="s">
        <v>173</v>
      </c>
      <c r="F47" s="119">
        <v>161</v>
      </c>
      <c r="G47" s="119"/>
      <c r="H47" s="119">
        <f>F47+G47</f>
        <v>161</v>
      </c>
    </row>
    <row r="48" spans="1:8" ht="40.5" customHeight="1" x14ac:dyDescent="0.25">
      <c r="A48" s="116" t="s">
        <v>180</v>
      </c>
      <c r="B48" s="117"/>
      <c r="C48" s="122" t="s">
        <v>158</v>
      </c>
      <c r="D48" s="117"/>
      <c r="E48" s="118" t="s">
        <v>173</v>
      </c>
      <c r="F48" s="119">
        <v>202.5</v>
      </c>
      <c r="G48" s="119"/>
      <c r="H48" s="119">
        <f>F48+G48</f>
        <v>202.5</v>
      </c>
    </row>
    <row r="49" spans="1:8" ht="15.6" thickBot="1" x14ac:dyDescent="0.3"/>
    <row r="50" spans="1:8" s="5" customFormat="1" ht="32.25" customHeight="1" thickBot="1" x14ac:dyDescent="0.3">
      <c r="A50" s="34" t="s">
        <v>175</v>
      </c>
      <c r="B50" s="306" t="s">
        <v>189</v>
      </c>
      <c r="C50" s="306"/>
      <c r="D50" s="306"/>
      <c r="E50" s="35" t="s">
        <v>173</v>
      </c>
      <c r="F50" s="36"/>
      <c r="G50" s="36"/>
      <c r="H50" s="36">
        <f>MEDIAN(H52:H54)</f>
        <v>189</v>
      </c>
    </row>
    <row r="51" spans="1:8" s="6" customFormat="1" ht="25.2" customHeight="1" thickBot="1" x14ac:dyDescent="0.3">
      <c r="A51" s="37" t="s">
        <v>7</v>
      </c>
      <c r="B51" s="38" t="s">
        <v>8</v>
      </c>
      <c r="C51" s="38" t="s">
        <v>31</v>
      </c>
      <c r="D51" s="38" t="s">
        <v>4</v>
      </c>
      <c r="E51" s="38" t="s">
        <v>5</v>
      </c>
      <c r="F51" s="38" t="s">
        <v>6</v>
      </c>
      <c r="G51" s="38" t="s">
        <v>19</v>
      </c>
      <c r="H51" s="39" t="s">
        <v>10</v>
      </c>
    </row>
    <row r="52" spans="1:8" ht="40.5" customHeight="1" x14ac:dyDescent="0.25">
      <c r="A52" s="116" t="s">
        <v>176</v>
      </c>
      <c r="B52" s="117" t="s">
        <v>177</v>
      </c>
      <c r="C52" s="122" t="s">
        <v>158</v>
      </c>
      <c r="D52" s="117"/>
      <c r="E52" s="118" t="s">
        <v>173</v>
      </c>
      <c r="F52" s="119">
        <v>195.75</v>
      </c>
      <c r="G52" s="119"/>
      <c r="H52" s="119">
        <f>F52+G52</f>
        <v>195.75</v>
      </c>
    </row>
    <row r="53" spans="1:8" ht="40.5" customHeight="1" x14ac:dyDescent="0.25">
      <c r="A53" s="116" t="s">
        <v>178</v>
      </c>
      <c r="B53" s="117" t="s">
        <v>179</v>
      </c>
      <c r="C53" s="122" t="s">
        <v>158</v>
      </c>
      <c r="D53" s="117"/>
      <c r="E53" s="118" t="s">
        <v>173</v>
      </c>
      <c r="F53" s="119">
        <v>189</v>
      </c>
      <c r="G53" s="119"/>
      <c r="H53" s="119">
        <f>F53+G53</f>
        <v>189</v>
      </c>
    </row>
    <row r="54" spans="1:8" ht="40.5" customHeight="1" x14ac:dyDescent="0.25">
      <c r="A54" s="116" t="s">
        <v>180</v>
      </c>
      <c r="B54" s="117"/>
      <c r="C54" s="122" t="s">
        <v>158</v>
      </c>
      <c r="D54" s="117"/>
      <c r="E54" s="118" t="s">
        <v>173</v>
      </c>
      <c r="F54" s="119">
        <v>182.25</v>
      </c>
      <c r="G54" s="119"/>
      <c r="H54" s="119">
        <f>F54+G54</f>
        <v>182.25</v>
      </c>
    </row>
    <row r="55" spans="1:8" ht="15.6" thickBot="1" x14ac:dyDescent="0.3"/>
    <row r="56" spans="1:8" s="5" customFormat="1" ht="32.25" customHeight="1" thickBot="1" x14ac:dyDescent="0.3">
      <c r="A56" s="34" t="s">
        <v>184</v>
      </c>
      <c r="B56" s="306" t="s">
        <v>181</v>
      </c>
      <c r="C56" s="306"/>
      <c r="D56" s="306"/>
      <c r="E56" s="35" t="s">
        <v>71</v>
      </c>
      <c r="F56" s="36"/>
      <c r="G56" s="36"/>
      <c r="H56" s="36">
        <f>MEDIAN(H58:H58)</f>
        <v>180000</v>
      </c>
    </row>
    <row r="57" spans="1:8" s="6" customFormat="1" ht="25.2" customHeight="1" thickBot="1" x14ac:dyDescent="0.3">
      <c r="A57" s="37" t="s">
        <v>7</v>
      </c>
      <c r="B57" s="38" t="s">
        <v>8</v>
      </c>
      <c r="C57" s="38" t="s">
        <v>31</v>
      </c>
      <c r="D57" s="38" t="s">
        <v>4</v>
      </c>
      <c r="E57" s="38" t="s">
        <v>5</v>
      </c>
      <c r="F57" s="38" t="s">
        <v>6</v>
      </c>
      <c r="G57" s="38" t="s">
        <v>19</v>
      </c>
      <c r="H57" s="39" t="s">
        <v>10</v>
      </c>
    </row>
    <row r="58" spans="1:8" ht="40.5" customHeight="1" x14ac:dyDescent="0.25">
      <c r="A58" s="116" t="s">
        <v>182</v>
      </c>
      <c r="B58" s="117"/>
      <c r="C58" s="122" t="s">
        <v>158</v>
      </c>
      <c r="D58" s="117"/>
      <c r="E58" s="118" t="s">
        <v>71</v>
      </c>
      <c r="F58" s="119">
        <v>180000</v>
      </c>
      <c r="G58" s="119"/>
      <c r="H58" s="119">
        <f>F58+G58</f>
        <v>180000</v>
      </c>
    </row>
    <row r="59" spans="1:8" ht="15.6" thickBot="1" x14ac:dyDescent="0.3"/>
    <row r="60" spans="1:8" s="5" customFormat="1" ht="32.25" customHeight="1" thickBot="1" x14ac:dyDescent="0.3">
      <c r="A60" s="34" t="s">
        <v>186</v>
      </c>
      <c r="B60" s="306" t="s">
        <v>185</v>
      </c>
      <c r="C60" s="306"/>
      <c r="D60" s="306"/>
      <c r="E60" s="35" t="s">
        <v>173</v>
      </c>
      <c r="F60" s="36"/>
      <c r="G60" s="36"/>
      <c r="H60" s="36">
        <f>MEDIAN(H62:H64)</f>
        <v>102</v>
      </c>
    </row>
    <row r="61" spans="1:8" s="6" customFormat="1" ht="25.2" customHeight="1" thickBot="1" x14ac:dyDescent="0.3">
      <c r="A61" s="37" t="s">
        <v>7</v>
      </c>
      <c r="B61" s="38" t="s">
        <v>8</v>
      </c>
      <c r="C61" s="38" t="s">
        <v>31</v>
      </c>
      <c r="D61" s="38" t="s">
        <v>4</v>
      </c>
      <c r="E61" s="38" t="s">
        <v>5</v>
      </c>
      <c r="F61" s="38" t="s">
        <v>6</v>
      </c>
      <c r="G61" s="38" t="s">
        <v>19</v>
      </c>
      <c r="H61" s="39" t="s">
        <v>10</v>
      </c>
    </row>
    <row r="62" spans="1:8" ht="40.5" customHeight="1" x14ac:dyDescent="0.25">
      <c r="A62" s="116" t="s">
        <v>176</v>
      </c>
      <c r="B62" s="117" t="s">
        <v>177</v>
      </c>
      <c r="C62" s="122" t="s">
        <v>158</v>
      </c>
      <c r="D62" s="117"/>
      <c r="E62" s="118" t="s">
        <v>173</v>
      </c>
      <c r="F62" s="119">
        <v>102</v>
      </c>
      <c r="G62" s="119"/>
      <c r="H62" s="119">
        <f>F62+G62</f>
        <v>102</v>
      </c>
    </row>
    <row r="63" spans="1:8" ht="40.5" customHeight="1" x14ac:dyDescent="0.25">
      <c r="A63" s="116" t="s">
        <v>178</v>
      </c>
      <c r="B63" s="117" t="s">
        <v>179</v>
      </c>
      <c r="C63" s="122" t="s">
        <v>158</v>
      </c>
      <c r="D63" s="117"/>
      <c r="E63" s="118" t="s">
        <v>173</v>
      </c>
      <c r="F63" s="119">
        <v>102</v>
      </c>
      <c r="G63" s="119"/>
      <c r="H63" s="119">
        <f>F63+G63</f>
        <v>102</v>
      </c>
    </row>
    <row r="64" spans="1:8" ht="40.5" customHeight="1" x14ac:dyDescent="0.25">
      <c r="A64" s="116" t="s">
        <v>180</v>
      </c>
      <c r="B64" s="117"/>
      <c r="C64" s="122" t="s">
        <v>158</v>
      </c>
      <c r="D64" s="117"/>
      <c r="E64" s="118" t="s">
        <v>173</v>
      </c>
      <c r="F64" s="119">
        <v>81</v>
      </c>
      <c r="G64" s="119"/>
      <c r="H64" s="119">
        <f>F64+G64</f>
        <v>81</v>
      </c>
    </row>
    <row r="66" spans="1:8" x14ac:dyDescent="0.25">
      <c r="A66" s="9"/>
      <c r="B66" s="9"/>
      <c r="C66" s="124"/>
      <c r="D66" s="9"/>
      <c r="E66" s="14"/>
      <c r="F66" s="15"/>
      <c r="G66" s="15"/>
      <c r="H66" s="15"/>
    </row>
    <row r="67" spans="1:8" x14ac:dyDescent="0.25">
      <c r="A67" s="9"/>
      <c r="B67" s="9"/>
      <c r="C67" s="124"/>
      <c r="D67" s="9"/>
      <c r="E67" s="83"/>
      <c r="F67" s="15"/>
      <c r="G67" s="15"/>
      <c r="H67" s="15"/>
    </row>
    <row r="68" spans="1:8" x14ac:dyDescent="0.25">
      <c r="A68" s="9"/>
      <c r="B68" s="9"/>
      <c r="C68" s="124"/>
      <c r="D68" s="9"/>
      <c r="E68" s="83"/>
      <c r="F68" s="15"/>
      <c r="G68" s="15"/>
      <c r="H68" s="15"/>
    </row>
    <row r="69" spans="1:8" ht="38.4" customHeight="1" x14ac:dyDescent="0.25">
      <c r="A69" s="9"/>
      <c r="B69" s="9"/>
      <c r="C69" s="124"/>
      <c r="D69" s="9"/>
      <c r="E69" s="14"/>
      <c r="F69" s="15"/>
      <c r="G69" s="15"/>
      <c r="H69" s="15"/>
    </row>
    <row r="70" spans="1:8" ht="17.399999999999999" x14ac:dyDescent="0.25">
      <c r="C70" s="54"/>
      <c r="D70" s="54"/>
      <c r="E70" s="55"/>
      <c r="F70" s="50"/>
    </row>
    <row r="71" spans="1:8" ht="15.6" x14ac:dyDescent="0.25">
      <c r="A71" s="310" t="s">
        <v>3</v>
      </c>
      <c r="B71" s="310"/>
      <c r="C71" s="269" t="str">
        <f>DADOS!C8</f>
        <v>Eng.ª Civil Flávia Cristina Barbosa</v>
      </c>
      <c r="D71" s="269"/>
      <c r="E71" s="269"/>
    </row>
    <row r="72" spans="1:8" ht="17.399999999999999" x14ac:dyDescent="0.25">
      <c r="B72" s="49"/>
      <c r="C72" s="270" t="str">
        <f>"CREA: "&amp;DADOS!C9</f>
        <v>CREA: MG- 187.842/D</v>
      </c>
      <c r="D72" s="270"/>
      <c r="E72" s="270"/>
    </row>
  </sheetData>
  <mergeCells count="19">
    <mergeCell ref="B50:D50"/>
    <mergeCell ref="B56:D56"/>
    <mergeCell ref="B60:D60"/>
    <mergeCell ref="C72:E72"/>
    <mergeCell ref="A71:B71"/>
    <mergeCell ref="C71:E71"/>
    <mergeCell ref="A6:H6"/>
    <mergeCell ref="A1:F2"/>
    <mergeCell ref="A3:B4"/>
    <mergeCell ref="F3:H4"/>
    <mergeCell ref="C4:E4"/>
    <mergeCell ref="C3:E3"/>
    <mergeCell ref="B38:D38"/>
    <mergeCell ref="B44:D44"/>
    <mergeCell ref="B14:D14"/>
    <mergeCell ref="B20:D20"/>
    <mergeCell ref="B8:D8"/>
    <mergeCell ref="B26:D26"/>
    <mergeCell ref="B32:D32"/>
  </mergeCells>
  <hyperlinks>
    <hyperlink ref="D16" r:id="rId1" xr:uid="{671B083C-6398-4EE6-AC53-0E4D6C9BFF7E}"/>
    <hyperlink ref="D17" r:id="rId2" xr:uid="{3E8D1F1D-80D0-4E64-83D9-FCC43EE6F8D7}"/>
    <hyperlink ref="D22" r:id="rId3" xr:uid="{DB909591-5374-4FC7-812F-D240E8F93598}"/>
    <hyperlink ref="D23" r:id="rId4" xr:uid="{7D5B46AC-C87C-447A-A714-890B53A69030}"/>
    <hyperlink ref="D24" r:id="rId5" xr:uid="{2D309DF2-5FDF-4CF1-A1B8-88DD3B268DF3}"/>
    <hyperlink ref="D28" r:id="rId6" xr:uid="{68987B2C-FA6E-484B-BBCA-0BCBF5EC8D4C}"/>
    <hyperlink ref="D29" r:id="rId7" xr:uid="{19E7F445-9BDA-4306-BECF-899500BFC5FB}"/>
    <hyperlink ref="D30" r:id="rId8" xr:uid="{8AA88D7A-C51B-469C-A17E-58A979D3981F}"/>
    <hyperlink ref="D34" r:id="rId9" xr:uid="{0FF202DA-ECDC-44F7-A9CE-90E4C4902775}"/>
    <hyperlink ref="D35" r:id="rId10" xr:uid="{B39C300E-4C60-4AF0-8DDA-6DF207CF3278}"/>
    <hyperlink ref="D36" r:id="rId11" xr:uid="{90072438-27B1-45CF-BF08-336DAFD28ACF}"/>
    <hyperlink ref="D18" r:id="rId12" xr:uid="{95CC8C2F-4460-41FA-A898-82A068F3C0A3}"/>
    <hyperlink ref="C10" r:id="rId13" xr:uid="{63229E76-4A80-4B1F-A9F3-C37B5F59DF12}"/>
    <hyperlink ref="C11" r:id="rId14" xr:uid="{4A7FBA9B-02C6-4AD0-ADF4-0B5FB7BA6B97}"/>
    <hyperlink ref="C12" r:id="rId15" xr:uid="{27096991-FAED-4F28-A244-C292A90045F1}"/>
  </hyperlinks>
  <pageMargins left="0.51181102362204722" right="0.51181102362204722" top="0.78740157480314965" bottom="0.78740157480314965" header="0.31496062992125984" footer="0.31496062992125984"/>
  <pageSetup paperSize="9" scale="57" fitToHeight="2000" orientation="landscape" r:id="rId16"/>
  <headerFooter>
    <oddFooter>Página &amp;P de &amp;N</oddFooter>
  </headerFooter>
  <rowBreaks count="1" manualBreakCount="1">
    <brk id="25" max="7" man="1"/>
  </rowBreak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12</vt:i4>
      </vt:variant>
    </vt:vector>
  </HeadingPairs>
  <TitlesOfParts>
    <vt:vector size="21" baseType="lpstr">
      <vt:lpstr>DADOS</vt:lpstr>
      <vt:lpstr>CURVA ABC (1 a 12 meses)</vt:lpstr>
      <vt:lpstr>CURVA ABC (12 a 24 meses</vt:lpstr>
      <vt:lpstr>CURVA ABC (24 a 30 meses)</vt:lpstr>
      <vt:lpstr>CURVA ABC (1 a 30 meses)</vt:lpstr>
      <vt:lpstr>ORÇAMENTO SINTÉTICO</vt:lpstr>
      <vt:lpstr>ORÇAMENTO ANALÍTICO</vt:lpstr>
      <vt:lpstr>MEMORIA DE CALCULO SEM CHI</vt:lpstr>
      <vt:lpstr>COTAÇÕES</vt:lpstr>
      <vt:lpstr>COTAÇÕES!Area_de_impressao</vt:lpstr>
      <vt:lpstr>'CURVA ABC (1 a 12 meses)'!Area_de_impressao</vt:lpstr>
      <vt:lpstr>'CURVA ABC (1 a 30 meses)'!Area_de_impressao</vt:lpstr>
      <vt:lpstr>'CURVA ABC (12 a 24 meses'!Area_de_impressao</vt:lpstr>
      <vt:lpstr>'CURVA ABC (24 a 30 meses)'!Area_de_impressao</vt:lpstr>
      <vt:lpstr>DADOS!Area_de_impressao</vt:lpstr>
      <vt:lpstr>'MEMORIA DE CALCULO SEM CHI'!Area_de_impressao</vt:lpstr>
      <vt:lpstr>'ORÇAMENTO ANALÍTICO'!Area_de_impressao</vt:lpstr>
      <vt:lpstr>'ORÇAMENTO SINTÉTICO'!Area_de_impressao</vt:lpstr>
      <vt:lpstr>COTAÇÕES!Titulos_de_impressao</vt:lpstr>
      <vt:lpstr>'MEMORIA DE CALCULO SEM CHI'!Titulos_de_impressao</vt:lpstr>
      <vt:lpstr>'ORÇAMENTO ANALÍTICO'!Titulos_de_impressao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2023-04-13T19:28:32Z</cp:lastPrinted>
  <dcterms:created xsi:type="dcterms:W3CDTF">2021-07-05T20:11:43Z</dcterms:created>
  <dcterms:modified xsi:type="dcterms:W3CDTF">2023-04-13T19:28:40Z</dcterms:modified>
</cp:coreProperties>
</file>